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showInkAnnotation="0"/>
  <mc:AlternateContent xmlns:mc="http://schemas.openxmlformats.org/markup-compatibility/2006">
    <mc:Choice Requires="x15">
      <x15ac:absPath xmlns:x15ac="http://schemas.microsoft.com/office/spreadsheetml/2010/11/ac" url="\\rimmer\company\FTAK (AK FIALA) dokumenty\Česká Lípa Město\MHD Česká Lípa\01 ZD\00 finalizace\04.0 Příloha č. 4 DZŘ - Formuláře pro zpracování nabídkové ceny a kritérií kvality\"/>
    </mc:Choice>
  </mc:AlternateContent>
  <xr:revisionPtr revIDLastSave="0" documentId="10_ncr:8100000_{EDB24617-D478-4BED-B667-A5696FFD7E08}" xr6:coauthVersionLast="34" xr6:coauthVersionMax="34" xr10:uidLastSave="{00000000-0000-0000-0000-000000000000}"/>
  <bookViews>
    <workbookView xWindow="0" yWindow="0" windowWidth="23040" windowHeight="9072" tabRatio="749" xr2:uid="{00000000-000D-0000-FFFF-FFFF00000000}"/>
  </bookViews>
  <sheets>
    <sheet name="I. Uchazeč" sheetId="32" r:id="rId1"/>
    <sheet name="II.Cestující" sheetId="27" r:id="rId2"/>
    <sheet name="III.Délka spojů" sheetId="34" r:id="rId3"/>
    <sheet name="IV. Autobusy" sheetId="23" r:id="rId4"/>
    <sheet name="V.Kalkulace nabídky" sheetId="19" r:id="rId5"/>
    <sheet name="VI.Nabídka" sheetId="33" r:id="rId6"/>
    <sheet name="Příloha smlouvy" sheetId="21" r:id="rId7"/>
    <sheet name="Vyúčtování" sheetId="22" r:id="rId8"/>
  </sheets>
  <definedNames>
    <definedName name="_xlnm.Print_Area" localSheetId="6">'Příloha smlouvy'!$B$1:$H$39</definedName>
    <definedName name="_xlnm.Print_Area" localSheetId="4">'V.Kalkulace nabídky'!$B$1:$M$19</definedName>
    <definedName name="_xlnm.Print_Area" localSheetId="7">Vyúčtování!$A$1:$G$36</definedName>
  </definedNames>
  <calcPr calcId="162913" iterate="1"/>
</workbook>
</file>

<file path=xl/calcChain.xml><?xml version="1.0" encoding="utf-8"?>
<calcChain xmlns="http://schemas.openxmlformats.org/spreadsheetml/2006/main">
  <c r="D14" i="22" l="1"/>
  <c r="D13" i="22"/>
  <c r="C6" i="22" l="1"/>
  <c r="H18" i="33"/>
  <c r="H21" i="33" s="1"/>
  <c r="M9" i="33" l="1"/>
  <c r="R20" i="33" l="1"/>
  <c r="L28" i="33" l="1"/>
  <c r="H13" i="33" l="1"/>
  <c r="H11" i="33"/>
  <c r="H10" i="33"/>
  <c r="D12" i="21" l="1"/>
  <c r="E14" i="21" l="1"/>
  <c r="D14" i="21"/>
  <c r="E13" i="21"/>
  <c r="D13" i="21"/>
  <c r="E12" i="21"/>
  <c r="C5" i="21"/>
  <c r="T28" i="33" l="1"/>
  <c r="E13" i="33"/>
  <c r="H14" i="21" l="1"/>
  <c r="E15" i="22" s="1"/>
  <c r="H13" i="21"/>
  <c r="E14" i="22" s="1"/>
  <c r="H12" i="21"/>
  <c r="E13" i="22" s="1"/>
  <c r="F13" i="22" s="1"/>
  <c r="G12" i="21"/>
  <c r="G13" i="21" l="1"/>
  <c r="L6" i="33" l="1"/>
  <c r="V15" i="33"/>
  <c r="T15" i="33"/>
  <c r="S15" i="33"/>
  <c r="R17" i="33"/>
  <c r="Q17" i="33"/>
  <c r="R16" i="33"/>
  <c r="Q16" i="33"/>
  <c r="R15" i="33"/>
  <c r="Q15" i="33"/>
  <c r="P18" i="33"/>
  <c r="P16" i="33"/>
  <c r="P15" i="33"/>
  <c r="O17" i="33"/>
  <c r="N17" i="33"/>
  <c r="O16" i="33"/>
  <c r="N16" i="33"/>
  <c r="O15" i="33"/>
  <c r="N15" i="33"/>
  <c r="H15" i="33"/>
  <c r="E15" i="33"/>
  <c r="H12" i="33"/>
  <c r="C13" i="33"/>
  <c r="B12" i="33"/>
  <c r="B11" i="33"/>
  <c r="B10" i="33"/>
  <c r="B6" i="33"/>
  <c r="F24" i="22" l="1"/>
  <c r="G9" i="19" l="1"/>
  <c r="D15" i="22" s="1"/>
  <c r="H10" i="19" l="1"/>
  <c r="G14" i="21"/>
  <c r="P17" i="33"/>
  <c r="E3" i="22"/>
  <c r="D16" i="22"/>
  <c r="H19" i="33" l="1"/>
  <c r="E25" i="22"/>
  <c r="H20" i="33"/>
  <c r="F8" i="32" s="1"/>
  <c r="F9" i="19"/>
  <c r="F14" i="21" l="1"/>
  <c r="U17" i="33"/>
  <c r="G3" i="21"/>
  <c r="E15" i="21"/>
  <c r="D15" i="21"/>
  <c r="K10" i="19"/>
  <c r="T18" i="33" l="1"/>
  <c r="I27" i="33"/>
  <c r="G15" i="21" l="1"/>
  <c r="E10" i="19"/>
  <c r="O18" i="33" s="1"/>
  <c r="D10" i="19"/>
  <c r="N18" i="33" s="1"/>
  <c r="F8" i="19"/>
  <c r="F7" i="19"/>
  <c r="U16" i="33" l="1"/>
  <c r="F13" i="21"/>
  <c r="U15" i="33"/>
  <c r="F12" i="21"/>
  <c r="F10" i="19"/>
  <c r="F15" i="21" l="1"/>
  <c r="I12" i="19"/>
  <c r="Q18" i="33" l="1"/>
  <c r="I24" i="33"/>
  <c r="J10" i="19"/>
  <c r="G24" i="21" s="1"/>
  <c r="I26" i="33" l="1"/>
  <c r="S18" i="33"/>
  <c r="F15" i="22"/>
  <c r="I10" i="19"/>
  <c r="H15" i="21" l="1"/>
  <c r="E16" i="22" s="1"/>
  <c r="I25" i="33"/>
  <c r="R18" i="33"/>
  <c r="F14" i="22"/>
  <c r="F16" i="22" s="1"/>
  <c r="G17" i="21" l="1"/>
  <c r="M10" i="19" l="1"/>
  <c r="V18" i="33" l="1"/>
  <c r="I29" i="33"/>
  <c r="L10" i="19"/>
  <c r="G18" i="21" l="1"/>
  <c r="F17" i="22" s="1"/>
  <c r="I13" i="19"/>
  <c r="K13" i="19" s="1"/>
  <c r="I28" i="33"/>
  <c r="U18" i="33"/>
  <c r="G19" i="21" l="1"/>
  <c r="G25" i="21" s="1"/>
  <c r="F18" i="22"/>
  <c r="F25" i="22" s="1"/>
  <c r="E17" i="22"/>
  <c r="H30" i="33"/>
  <c r="H33" i="33"/>
  <c r="H34" i="33" s="1"/>
  <c r="H35" i="33" s="1"/>
  <c r="F27" i="22" l="1"/>
  <c r="F28" i="22" s="1"/>
  <c r="E18" i="22"/>
  <c r="E27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LBB</author>
    <author>25</author>
  </authors>
  <commentList>
    <comment ref="H6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Náklady na pohonné hmoty na 1 km včetně  včetně pohonných hmot na vytápění vozidel v zimním období, oleje a ostatní příměsi
</t>
        </r>
      </text>
    </comment>
    <comment ref="I6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Ostatní náklady závislé na dopravním výkonu
spojené s provozem vozidel
</t>
        </r>
      </text>
    </comment>
    <comment ref="J6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Mzdové náklady závislé na dopravním výkonu včetně odvodů
</t>
        </r>
      </text>
    </comment>
    <comment ref="K6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38"/>
          </rPr>
          <t xml:space="preserve">Fixní mzdové náklady včetně odvodů
</t>
        </r>
      </text>
    </comment>
    <comment ref="L6" authorId="0" shapeId="0" xr:uid="{00000000-0006-0000-0400-000005000000}">
      <text>
        <r>
          <rPr>
            <b/>
            <sz val="9"/>
            <color indexed="81"/>
            <rFont val="Tahoma"/>
            <family val="2"/>
            <charset val="238"/>
          </rPr>
          <t xml:space="preserve">Fixní náklady související s provozem vozidel
</t>
        </r>
      </text>
    </comment>
    <comment ref="M6" authorId="0" shapeId="0" xr:uid="{00000000-0006-0000-04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Režijní náklady nezávislé na dopravním výkonu a kalkulovaný zisk
</t>
        </r>
      </text>
    </comment>
    <comment ref="B17" authorId="1" shapeId="0" xr:uid="{00000000-0006-0000-0400-000007000000}">
      <text>
        <r>
          <rPr>
            <b/>
            <sz val="9"/>
            <color indexed="81"/>
            <rFont val="Tahoma"/>
            <family val="2"/>
            <charset val="238"/>
          </rPr>
          <t>Průměrná měsíční mzda (na přepočtené počty zaměstnanců)</t>
        </r>
      </text>
    </comment>
  </commentList>
</comments>
</file>

<file path=xl/sharedStrings.xml><?xml version="1.0" encoding="utf-8"?>
<sst xmlns="http://schemas.openxmlformats.org/spreadsheetml/2006/main" count="1408" uniqueCount="359">
  <si>
    <t>CELKEM</t>
  </si>
  <si>
    <t>Dopravce:</t>
  </si>
  <si>
    <t>P</t>
  </si>
  <si>
    <t>O</t>
  </si>
  <si>
    <t>B</t>
  </si>
  <si>
    <t>R</t>
  </si>
  <si>
    <t>Typ (kategorie)</t>
  </si>
  <si>
    <t>Počet vozidel</t>
  </si>
  <si>
    <t>S</t>
  </si>
  <si>
    <t>Kč/km</t>
  </si>
  <si>
    <t>celkem</t>
  </si>
  <si>
    <t>Celkem</t>
  </si>
  <si>
    <t>M</t>
  </si>
  <si>
    <t>sezení</t>
  </si>
  <si>
    <t>Doba plnění zakázky</t>
  </si>
  <si>
    <t>od</t>
  </si>
  <si>
    <t>do</t>
  </si>
  <si>
    <t>včetně</t>
  </si>
  <si>
    <t>dnů</t>
  </si>
  <si>
    <t>Ostatní variabilní náklady</t>
  </si>
  <si>
    <t>Kč</t>
  </si>
  <si>
    <t>dle oběhů</t>
  </si>
  <si>
    <t>dopravní výkon</t>
  </si>
  <si>
    <t>km/období</t>
  </si>
  <si>
    <t>Cena za 1 litr nafty bez DPH</t>
  </si>
  <si>
    <t>Dopravní výkon</t>
  </si>
  <si>
    <t>variabilní</t>
  </si>
  <si>
    <t>fixní</t>
  </si>
  <si>
    <t>Autobus velký</t>
  </si>
  <si>
    <t>Označení</t>
  </si>
  <si>
    <t>Bazický index inflace</t>
  </si>
  <si>
    <t>Příloha smlouvy - CENA DOPRAVNÍHO VÝKONU PRO OBDOBÍ</t>
  </si>
  <si>
    <t>Kč/l</t>
  </si>
  <si>
    <t>denní průměr</t>
  </si>
  <si>
    <t>Další zadané hodnoty pro kalkulaci nabídkové CDV</t>
  </si>
  <si>
    <t xml:space="preserve">do </t>
  </si>
  <si>
    <t>včetně, tj.</t>
  </si>
  <si>
    <t>Vozový park</t>
  </si>
  <si>
    <t>Variabilní složka CDV</t>
  </si>
  <si>
    <t>Fixní složka ceny dopravního výkonu za období:</t>
  </si>
  <si>
    <t>V ………………………………………………………………..</t>
  </si>
  <si>
    <t>……………………………………………………………………..</t>
  </si>
  <si>
    <t>Kč/měs</t>
  </si>
  <si>
    <t>variabilní v Kč/km</t>
  </si>
  <si>
    <t>fixní v Kč/období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</si>
  <si>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V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</si>
  <si>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</si>
  <si>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t>Složky ceny dopravního výkonu</t>
  </si>
  <si>
    <t>Celkem za období při sjednaném dopravním výkonu:</t>
  </si>
  <si>
    <t>Vybrané ukazatele:</t>
  </si>
  <si>
    <t>Celková cena dopravního výkonu v přepočtu na 1 km</t>
  </si>
  <si>
    <t>km/ období</t>
  </si>
  <si>
    <t>Variabilní složka ceny dopravního výkonu:</t>
  </si>
  <si>
    <t>Autobus malý</t>
  </si>
  <si>
    <t>Autobus střední</t>
  </si>
  <si>
    <t>V</t>
  </si>
  <si>
    <t>Mzdy pracovníků přímo se podílejících na zajištění dopravy podle smlouvy včetně rezerv na dovolenou a plateb SZ a ZP hrazených zaměstnavatelem</t>
  </si>
  <si>
    <t>Vypracoval: Odbor dopravy města Česká Lípa</t>
  </si>
  <si>
    <t>Pracovní výkony dle turnusů</t>
  </si>
  <si>
    <t>Předpokládané tržby</t>
  </si>
  <si>
    <t>Kompenzace ztráty</t>
  </si>
  <si>
    <t>Kč/období</t>
  </si>
  <si>
    <t>Variabilní složka ceny dopravního výkonu za období:</t>
  </si>
  <si>
    <t>Vyúčtování dopravní služby za období</t>
  </si>
  <si>
    <t>Variabilní náklady</t>
  </si>
  <si>
    <t>Kč celkem</t>
  </si>
  <si>
    <t>Fixní náklady celkem</t>
  </si>
  <si>
    <t>CELKEM cena dopravního výkonu</t>
  </si>
  <si>
    <t>Skutečná tržba z jízdného (bez DPH)</t>
  </si>
  <si>
    <t>Souhrnná výše uhrazené kompenzace</t>
  </si>
  <si>
    <t>Doplatek (+), vratka (-)</t>
  </si>
  <si>
    <t xml:space="preserve">Vypracoval: </t>
  </si>
  <si>
    <t>Počet míst (minimálně)</t>
  </si>
  <si>
    <t xml:space="preserve">Autobus malý  </t>
  </si>
  <si>
    <t xml:space="preserve">Autobus velký   </t>
  </si>
  <si>
    <t>Počet dveří</t>
  </si>
  <si>
    <t>Počet řidičů v přepočtených stavech</t>
  </si>
  <si>
    <t>Náhrady</t>
  </si>
  <si>
    <t>Autobusová stání</t>
  </si>
  <si>
    <t>Mýtné</t>
  </si>
  <si>
    <t>Provoz IDS</t>
  </si>
  <si>
    <t>Ostatní přímé platby</t>
  </si>
  <si>
    <t>Ostatní náhrady dle smlouvy</t>
  </si>
  <si>
    <t>1Q.2018</t>
  </si>
  <si>
    <t>k datu</t>
  </si>
  <si>
    <t>https://www.kurzy.cz/komodity/benzin-nafta-cena/</t>
  </si>
  <si>
    <t>https://vdb.czso.cz/vdbvo2/faces/index.jsf?page=vystup-objekt&amp;pvo=MZD02-A&amp;f=TABULKA&amp;z=T&amp;skupId=849&amp;katalog=30852&amp;pvo=MZD02-A&amp;c=v147~6__RP2018QP1</t>
  </si>
  <si>
    <t>https://vdb.czso.cz/vdbvo2/faces/cs/index.jsf?page=vystup-objekt&amp;pvo=CEN083A&amp;z=T&amp;f=TABULKA&amp;skupId=2218&amp;katalog=31779&amp;pvo=CEN083A&amp;evo=v2425_!_CEN-SPO-BAZIC2005-EM_1</t>
  </si>
  <si>
    <t>MAD Česká Lípa</t>
  </si>
  <si>
    <t>1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</si>
  <si>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</si>
  <si>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</si>
  <si>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</si>
  <si>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</si>
  <si>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</si>
  <si>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</si>
  <si>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</si>
  <si>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</si>
  <si>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</si>
  <si>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</si>
  <si>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</si>
  <si>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</si>
  <si>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</si>
  <si>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29</t>
  </si>
  <si>
    <t>31</t>
  </si>
  <si>
    <t>33</t>
  </si>
  <si>
    <t>35</t>
  </si>
  <si>
    <t>37</t>
  </si>
  <si>
    <t>39</t>
  </si>
  <si>
    <t>41</t>
  </si>
  <si>
    <t>43</t>
  </si>
  <si>
    <t>45</t>
  </si>
  <si>
    <t>47</t>
  </si>
  <si>
    <t>49</t>
  </si>
  <si>
    <t>51</t>
  </si>
  <si>
    <t>53</t>
  </si>
  <si>
    <t>55</t>
  </si>
  <si>
    <t>57</t>
  </si>
  <si>
    <t>59</t>
  </si>
  <si>
    <t>61</t>
  </si>
  <si>
    <t>63</t>
  </si>
  <si>
    <t>65</t>
  </si>
  <si>
    <t>67</t>
  </si>
  <si>
    <t>101</t>
  </si>
  <si>
    <t>103</t>
  </si>
  <si>
    <t>105</t>
  </si>
  <si>
    <t>107</t>
  </si>
  <si>
    <t>109</t>
  </si>
  <si>
    <t>111</t>
  </si>
  <si>
    <t>113</t>
  </si>
  <si>
    <t>115</t>
  </si>
  <si>
    <t>117</t>
  </si>
  <si>
    <t>119</t>
  </si>
  <si>
    <t>121</t>
  </si>
  <si>
    <t>123</t>
  </si>
  <si>
    <t>125</t>
  </si>
  <si>
    <t>127</t>
  </si>
  <si>
    <t>129</t>
  </si>
  <si>
    <t>131</t>
  </si>
  <si>
    <t>133</t>
  </si>
  <si>
    <t>2</t>
  </si>
  <si>
    <t>4</t>
  </si>
  <si>
    <t>6</t>
  </si>
  <si>
    <t>8</t>
  </si>
  <si>
    <t>10</t>
  </si>
  <si>
    <t>12</t>
  </si>
  <si>
    <t>14</t>
  </si>
  <si>
    <t>16</t>
  </si>
  <si>
    <t>18</t>
  </si>
  <si>
    <t>20</t>
  </si>
  <si>
    <t>22</t>
  </si>
  <si>
    <t>24</t>
  </si>
  <si>
    <t>26</t>
  </si>
  <si>
    <t>28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</si>
  <si>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</si>
  <si>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</si>
  <si>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</si>
  <si>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</si>
  <si>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</si>
  <si>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</si>
  <si>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</si>
  <si>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</si>
  <si>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</si>
  <si>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</si>
  <si>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</si>
  <si>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</si>
  <si>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</si>
  <si>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</si>
  <si>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</si>
  <si>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60</t>
  </si>
  <si>
    <t>62</t>
  </si>
  <si>
    <t>64</t>
  </si>
  <si>
    <t>66</t>
  </si>
  <si>
    <t>68</t>
  </si>
  <si>
    <t>102</t>
  </si>
  <si>
    <t>104</t>
  </si>
  <si>
    <t>106</t>
  </si>
  <si>
    <t>108</t>
  </si>
  <si>
    <t>110</t>
  </si>
  <si>
    <t>112</t>
  </si>
  <si>
    <t>114</t>
  </si>
  <si>
    <t>116</t>
  </si>
  <si>
    <t>118</t>
  </si>
  <si>
    <t>120</t>
  </si>
  <si>
    <t>122</t>
  </si>
  <si>
    <t>124</t>
  </si>
  <si>
    <t>126</t>
  </si>
  <si>
    <t>128</t>
  </si>
  <si>
    <t>130</t>
  </si>
  <si>
    <t>132</t>
  </si>
  <si>
    <t>134</t>
  </si>
  <si>
    <t>136</t>
  </si>
  <si>
    <t>Spoj č.</t>
  </si>
  <si>
    <t>Obsazenost</t>
  </si>
  <si>
    <t>69</t>
  </si>
  <si>
    <t>71</t>
  </si>
  <si>
    <t>73</t>
  </si>
  <si>
    <t>75</t>
  </si>
  <si>
    <t>77</t>
  </si>
  <si>
    <t>79</t>
  </si>
  <si>
    <t>81</t>
  </si>
  <si>
    <t>83</t>
  </si>
  <si>
    <t>85</t>
  </si>
  <si>
    <t>87</t>
  </si>
  <si>
    <t>89</t>
  </si>
  <si>
    <t>91</t>
  </si>
  <si>
    <t>93</t>
  </si>
  <si>
    <t>95</t>
  </si>
  <si>
    <t>97</t>
  </si>
  <si>
    <t>201</t>
  </si>
  <si>
    <t>203</t>
  </si>
  <si>
    <t>205</t>
  </si>
  <si>
    <t>207</t>
  </si>
  <si>
    <t>209</t>
  </si>
  <si>
    <t>211</t>
  </si>
  <si>
    <t>213</t>
  </si>
  <si>
    <t>215</t>
  </si>
  <si>
    <t>217</t>
  </si>
  <si>
    <t>219</t>
  </si>
  <si>
    <t>221</t>
  </si>
  <si>
    <t>223</t>
  </si>
  <si>
    <t>225</t>
  </si>
  <si>
    <t>227</t>
  </si>
  <si>
    <t>229</t>
  </si>
  <si>
    <t>231</t>
  </si>
  <si>
    <t>233</t>
  </si>
  <si>
    <t>235</t>
  </si>
  <si>
    <t>70</t>
  </si>
  <si>
    <t>72</t>
  </si>
  <si>
    <t>74</t>
  </si>
  <si>
    <t>76</t>
  </si>
  <si>
    <t>78</t>
  </si>
  <si>
    <t>80</t>
  </si>
  <si>
    <t>82</t>
  </si>
  <si>
    <t>84</t>
  </si>
  <si>
    <t>86</t>
  </si>
  <si>
    <t>88</t>
  </si>
  <si>
    <t>90</t>
  </si>
  <si>
    <t>92</t>
  </si>
  <si>
    <t>94</t>
  </si>
  <si>
    <t>96</t>
  </si>
  <si>
    <t>98</t>
  </si>
  <si>
    <t>100</t>
  </si>
  <si>
    <t>202</t>
  </si>
  <si>
    <t>204</t>
  </si>
  <si>
    <t>206</t>
  </si>
  <si>
    <t>208</t>
  </si>
  <si>
    <t>210</t>
  </si>
  <si>
    <t>212</t>
  </si>
  <si>
    <t>214</t>
  </si>
  <si>
    <t>216</t>
  </si>
  <si>
    <t>218</t>
  </si>
  <si>
    <t>220</t>
  </si>
  <si>
    <t>222</t>
  </si>
  <si>
    <t>224</t>
  </si>
  <si>
    <t>226</t>
  </si>
  <si>
    <t>228</t>
  </si>
  <si>
    <t>230</t>
  </si>
  <si>
    <t>232</t>
  </si>
  <si>
    <t>234</t>
  </si>
  <si>
    <t>236</t>
  </si>
  <si>
    <r>
      <t xml:space="preserve">212  </t>
    </r>
    <r>
      <rPr>
        <b/>
        <sz val="16"/>
        <rFont val="Calibri"/>
        <family val="2"/>
        <charset val="238"/>
      </rPr>
      <t>Sídliště Lada - Bardějovská - Žižkova - Hlavní nádraží</t>
    </r>
  </si>
  <si>
    <r>
      <t xml:space="preserve">213  </t>
    </r>
    <r>
      <rPr>
        <b/>
        <sz val="16"/>
        <rFont val="Calibri"/>
        <family val="2"/>
        <charset val="238"/>
      </rPr>
      <t>Sídliště Lada - Bardějovská - Česká</t>
    </r>
  </si>
  <si>
    <r>
      <t xml:space="preserve">213  </t>
    </r>
    <r>
      <rPr>
        <b/>
        <sz val="16"/>
        <rFont val="Calibri"/>
        <family val="2"/>
        <charset val="238"/>
      </rPr>
      <t>Česká - Bardějovská - Sídliště Lada</t>
    </r>
  </si>
  <si>
    <r>
      <t xml:space="preserve">224  </t>
    </r>
    <r>
      <rPr>
        <b/>
        <sz val="16"/>
        <rFont val="Calibri"/>
        <family val="2"/>
        <charset val="238"/>
      </rPr>
      <t>Hlavní nádraží - Sokolská - Sídliště Špičák</t>
    </r>
  </si>
  <si>
    <r>
      <t xml:space="preserve">224  </t>
    </r>
    <r>
      <rPr>
        <b/>
        <sz val="16"/>
        <rFont val="Calibri"/>
        <family val="2"/>
        <charset val="238"/>
      </rPr>
      <t>Sídliště Špičák - Sokolská - Hlavní nádraží</t>
    </r>
  </si>
  <si>
    <t>2-225</t>
  </si>
  <si>
    <r>
      <t xml:space="preserve">225  </t>
    </r>
    <r>
      <rPr>
        <b/>
        <sz val="16"/>
        <rFont val="Calibri"/>
        <family val="2"/>
        <charset val="238"/>
      </rPr>
      <t>Hlavní nádraží - Sokolská - Na Výsluní</t>
    </r>
  </si>
  <si>
    <t>9-224</t>
  </si>
  <si>
    <r>
      <t xml:space="preserve">225  </t>
    </r>
    <r>
      <rPr>
        <b/>
        <sz val="16"/>
        <rFont val="Calibri"/>
        <family val="2"/>
        <charset val="238"/>
      </rPr>
      <t>Na Výsluní - Sokolská - Hlavní nádraží</t>
    </r>
  </si>
  <si>
    <r>
      <t xml:space="preserve">232  </t>
    </r>
    <r>
      <rPr>
        <b/>
        <sz val="16"/>
        <rFont val="Calibri"/>
        <family val="2"/>
        <charset val="238"/>
      </rPr>
      <t>Sídliště Lada - Havířská - Obecní les - Litoměřická - Svatopluka Čecha</t>
    </r>
  </si>
  <si>
    <r>
      <t xml:space="preserve">234 </t>
    </r>
    <r>
      <rPr>
        <b/>
        <sz val="16"/>
        <rFont val="Calibri"/>
        <family val="2"/>
        <charset val="238"/>
      </rPr>
      <t xml:space="preserve"> Sídliště Špičák - Sokolská - Obecní les - Litoměřická - Svatopluka Čecha</t>
    </r>
  </si>
  <si>
    <r>
      <t xml:space="preserve">235  </t>
    </r>
    <r>
      <rPr>
        <b/>
        <sz val="16"/>
        <rFont val="Calibri"/>
        <family val="2"/>
        <charset val="238"/>
      </rPr>
      <t>Na Výsluní - Bardějovská - Obecní les - Litoměřická - Svatopluka Čecha</t>
    </r>
  </si>
  <si>
    <r>
      <t xml:space="preserve">202 </t>
    </r>
    <r>
      <rPr>
        <b/>
        <sz val="16"/>
        <rFont val="Calibri"/>
        <family val="2"/>
        <charset val="238"/>
      </rPr>
      <t>Sídliště Lada - Bardějovská - Sokolská - Hlavní nádraží</t>
    </r>
  </si>
  <si>
    <r>
      <t xml:space="preserve">202 </t>
    </r>
    <r>
      <rPr>
        <b/>
        <sz val="16"/>
        <rFont val="Calibri"/>
        <family val="2"/>
        <charset val="238"/>
      </rPr>
      <t>Hlavní nádraží - Sokolská - Bardějovská - Sídliště Lada</t>
    </r>
  </si>
  <si>
    <r>
      <t xml:space="preserve">203 </t>
    </r>
    <r>
      <rPr>
        <b/>
        <sz val="16"/>
        <rFont val="Calibri"/>
        <family val="2"/>
        <charset val="238"/>
      </rPr>
      <t>Sídliště Lada - Železničářská - Hrnčířská - Hlavní nádraží - Dubice</t>
    </r>
  </si>
  <si>
    <r>
      <t xml:space="preserve">203 </t>
    </r>
    <r>
      <rPr>
        <b/>
        <sz val="16"/>
        <rFont val="Calibri"/>
        <family val="2"/>
        <charset val="238"/>
      </rPr>
      <t>Dubice - Hlavní nádraží - Hrnčířská - Železničářská - Sídliště Lada</t>
    </r>
  </si>
  <si>
    <r>
      <t xml:space="preserve">205 </t>
    </r>
    <r>
      <rPr>
        <b/>
        <sz val="16"/>
        <rFont val="Calibri"/>
        <family val="2"/>
        <charset val="238"/>
      </rPr>
      <t>Dolní Libchava - Sokolská - Na Výsluní</t>
    </r>
  </si>
  <si>
    <r>
      <t xml:space="preserve">205 </t>
    </r>
    <r>
      <rPr>
        <b/>
        <sz val="16"/>
        <rFont val="Calibri"/>
        <family val="2"/>
        <charset val="238"/>
      </rPr>
      <t>Na Výsluní - Sokolská - Dolní Libchava</t>
    </r>
  </si>
  <si>
    <r>
      <t xml:space="preserve">206 </t>
    </r>
    <r>
      <rPr>
        <b/>
        <sz val="16"/>
        <rFont val="Calibri"/>
        <family val="2"/>
        <charset val="238"/>
      </rPr>
      <t>Sídliště Lada - Častolovice - Železničářská - Sokolská - Chelčického - Hlavní nádraží</t>
    </r>
  </si>
  <si>
    <r>
      <t xml:space="preserve">206 </t>
    </r>
    <r>
      <rPr>
        <b/>
        <sz val="16"/>
        <rFont val="Calibri"/>
        <family val="2"/>
        <charset val="238"/>
      </rPr>
      <t>Hlavní nádraží - Chelčického - Sokolská - Železničářská - Častolovice - Sídliště Lada</t>
    </r>
  </si>
  <si>
    <r>
      <t xml:space="preserve">207 </t>
    </r>
    <r>
      <rPr>
        <b/>
        <sz val="16"/>
        <rFont val="Calibri"/>
        <family val="2"/>
        <charset val="238"/>
      </rPr>
      <t>Okřešice - Sosnová - Hlavní nádraží</t>
    </r>
  </si>
  <si>
    <r>
      <t xml:space="preserve">207 </t>
    </r>
    <r>
      <rPr>
        <b/>
        <sz val="16"/>
        <rFont val="Calibri"/>
        <family val="2"/>
        <charset val="238"/>
      </rPr>
      <t>Hlavní nádraží - Sosnová - Okřešice</t>
    </r>
  </si>
  <si>
    <r>
      <t xml:space="preserve">208 </t>
    </r>
    <r>
      <rPr>
        <b/>
        <sz val="16"/>
        <rFont val="Calibri"/>
        <family val="2"/>
        <charset val="238"/>
      </rPr>
      <t>Vítkov - Žižníkov - Sokolská - Antonína Sovy</t>
    </r>
  </si>
  <si>
    <r>
      <t xml:space="preserve">209 </t>
    </r>
    <r>
      <rPr>
        <b/>
        <sz val="16"/>
        <rFont val="Calibri"/>
        <family val="2"/>
        <charset val="238"/>
      </rPr>
      <t>Heřmaničky - Žižníkov - Sokolská - Hlavní nádraží</t>
    </r>
  </si>
  <si>
    <r>
      <t xml:space="preserve">209 </t>
    </r>
    <r>
      <rPr>
        <b/>
        <sz val="16"/>
        <rFont val="Calibri"/>
        <family val="2"/>
        <charset val="238"/>
      </rPr>
      <t>Hlavní nádraží - Sokolská - Žizníkov - Heřmaničky</t>
    </r>
  </si>
  <si>
    <r>
      <t xml:space="preserve">217 </t>
    </r>
    <r>
      <rPr>
        <b/>
        <sz val="16"/>
        <rFont val="Calibri"/>
        <family val="2"/>
        <charset val="238"/>
      </rPr>
      <t>Na Kopečku - 5.května - Partyzánská</t>
    </r>
  </si>
  <si>
    <r>
      <t xml:space="preserve">218 </t>
    </r>
    <r>
      <rPr>
        <b/>
        <sz val="16"/>
        <rFont val="Calibri"/>
        <family val="2"/>
        <charset val="238"/>
      </rPr>
      <t>Vítkov - Žižníkov - Sokolská - Hlavní nádraží - Obecní les</t>
    </r>
  </si>
  <si>
    <r>
      <t xml:space="preserve">218 </t>
    </r>
    <r>
      <rPr>
        <b/>
        <sz val="16"/>
        <rFont val="Calibri"/>
        <family val="2"/>
        <charset val="238"/>
      </rPr>
      <t>Obecní les - Hlavní nádraží - Sokolská - Žizníkov - Vítkov</t>
    </r>
  </si>
  <si>
    <t>Náhrady celkem</t>
  </si>
  <si>
    <t>Zadavatel veřejné zakázky</t>
  </si>
  <si>
    <t>Nabídka</t>
  </si>
  <si>
    <t>v období od: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</si>
  <si>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</si>
  <si>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</si>
  <si>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</si>
  <si>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</si>
  <si>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</si>
  <si>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</si>
  <si>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</si>
  <si>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</si>
  <si>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Město Česká Lípa</t>
  </si>
  <si>
    <t>Veřejné služby v přepravě cestujících ve veřejné linkové osobní dopravě k zabezpečení dopravní obslužnosti města Česká Lípa.</t>
  </si>
  <si>
    <t>Předpokládaný dopravní výkon v km</t>
  </si>
  <si>
    <t>NABÍDKOVÁ CENA DOPRAVNÍHO VÝKONU</t>
  </si>
  <si>
    <t>Odpovědný zástupce:</t>
  </si>
  <si>
    <t>DOPRAVNÍ VÝKONY</t>
  </si>
  <si>
    <t>Předpokládaný dopravní výkon za 1. rok plnění zakázky (prvních 365 dnů)</t>
  </si>
  <si>
    <t>km</t>
  </si>
  <si>
    <t>Minimální garantovaný roční dopravní výkon</t>
  </si>
  <si>
    <t>V:</t>
  </si>
  <si>
    <t>Předpokládaný dopravní výkon za celé období plnění zakázky</t>
  </si>
  <si>
    <t>Maximální možný dopravní výkon za celé období plnění zakázky</t>
  </si>
  <si>
    <t>Podpis statutárního zástupce:</t>
  </si>
  <si>
    <t>NABÍDKOVÁ CENA ZA 1. ROK PLNĚNÍ ZAKÁZKY PŘI ZADANÉM DOPRAVNÍM VÝKONU</t>
  </si>
  <si>
    <t>Průměrné náklady na pohonné hmoty</t>
  </si>
  <si>
    <t>Kč/rok</t>
  </si>
  <si>
    <t>Celkové fixní náklady na provoz vozidel</t>
  </si>
  <si>
    <t>Správní režie + kalkulovaný zisk</t>
  </si>
  <si>
    <t>Celková cena dopravního výkonu přepočtená na 1 km výkonu dle jízdních řádů</t>
  </si>
  <si>
    <t>NABÍDKOVÁ CENA ZA ZAKÁZKU</t>
  </si>
  <si>
    <t>Cena dopravního výkonu celkem za 1 rok provozu</t>
  </si>
  <si>
    <t>tisíc Kč</t>
  </si>
  <si>
    <t>Cena dopravního výkonu za celou dobu plnění zakázky (bez DPH)</t>
  </si>
  <si>
    <t>Celkové přímé mzdové náklady včetně zákonných  odvodů</t>
  </si>
  <si>
    <t>Referenční hodnoty nabídky podle nákladových položek</t>
  </si>
  <si>
    <t>Ostatní tržby</t>
  </si>
  <si>
    <t xml:space="preserve">Dopravce: </t>
  </si>
  <si>
    <t>Max</t>
  </si>
  <si>
    <r>
      <t xml:space="preserve">201 </t>
    </r>
    <r>
      <rPr>
        <b/>
        <sz val="16"/>
        <rFont val="Calibri"/>
        <family val="2"/>
        <charset val="238"/>
      </rPr>
      <t>Sídliště Lada - Palackého náměstí - Jižní - Hrnčířská - Hl.nádraží - Karla Poláčka - U Kapličky</t>
    </r>
  </si>
  <si>
    <r>
      <t xml:space="preserve">201 </t>
    </r>
    <r>
      <rPr>
        <b/>
        <sz val="16"/>
        <rFont val="Calibri"/>
        <family val="2"/>
        <charset val="238"/>
      </rPr>
      <t>U Kapličky - Karla Poláčka - Hl.nádraží - Hrnčířská - Jižní - Palackého náměstí - Sídliště Lada</t>
    </r>
  </si>
  <si>
    <t>Maximální očekávaný počet cestujících ve vozidlech na jednotlivých spojích</t>
  </si>
  <si>
    <t>Délka spojů v km</t>
  </si>
  <si>
    <t>Délka v km</t>
  </si>
  <si>
    <t>Náklady dopravní služby</t>
  </si>
  <si>
    <t>Skut. dopr. výkon</t>
  </si>
  <si>
    <t>Kategorie autobusů MAD Česká Lípa podle obsaditelnosti</t>
  </si>
  <si>
    <t>záložní</t>
  </si>
  <si>
    <t>dd.mm.rrrr</t>
  </si>
  <si>
    <t>dne:</t>
  </si>
  <si>
    <t>Náklady na zajištění plnění jednoho roku zakázky (365 dnů) v cenách ke dni podání nabídky</t>
  </si>
  <si>
    <t>Oborová mzda v dopravě</t>
  </si>
  <si>
    <r>
      <t>Maximální cena dopravního výkonu za celou dobu plnění zakázky (bez DPH) v případě navýšení dopravního výkonu o 25%.</t>
    </r>
    <r>
      <rPr>
        <b/>
        <sz val="11"/>
        <color indexed="8"/>
        <rFont val="Calibri"/>
        <family val="2"/>
        <charset val="238"/>
      </rPr>
      <t xml:space="preserve"> NABÍDKOVÁ CENA</t>
    </r>
  </si>
  <si>
    <t>NABÍDKOVÁ CENA DOPRAVNÍHO VÝKONU - Specifikace nákladů podle kategorií vozidel</t>
  </si>
  <si>
    <t>xxxx</t>
  </si>
  <si>
    <t>Příloha smlouvy č.</t>
  </si>
  <si>
    <t>Aktualizace dopravního zadání č.:</t>
  </si>
  <si>
    <t>Vyúčtování č.</t>
  </si>
  <si>
    <t>Dne:</t>
  </si>
  <si>
    <t xml:space="preserve"> </t>
  </si>
  <si>
    <t>Denní průměr počtu řidičů v přepočtených stavech</t>
  </si>
  <si>
    <t>Cena za 1 litr nafty bez DPH k datu</t>
  </si>
  <si>
    <t>Bazický index inflace v období</t>
  </si>
  <si>
    <t>Hodnoty jsou kalkulovány na 1 rok provozu (365 dní)  v cenách ke dni podání nabídky za podmínek:</t>
  </si>
  <si>
    <t>Průměrná měsíční oborová mzda (v přepočtených stavech) dle ČSÚ k datu</t>
  </si>
  <si>
    <t>Příloha Smlouvy č. 2a</t>
  </si>
  <si>
    <t>Červeně označené hodnoty vyplňuje dopravce podle skutečnosti, v tomto výkazu jsou pouze ilustrativní.</t>
  </si>
  <si>
    <t>Pozn.: Všechny uvedené ceny jsou bez DPH, neobsahují smluvní změny způsobené vnějšími vlivy v průběhu plnění zakázky.</t>
  </si>
  <si>
    <t>Borge 08.08.2018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</si>
</sst>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00\ 00"/>
    <numFmt numFmtId="166" formatCode="[&lt;=99999]###\ ##;##\ ##\ ##"/>
    <numFmt numFmtId="167" formatCode="[&lt;=9999999]###\ ##\ ##;##\ ##\ ##\ ##"/>
    <numFmt numFmtId="168" formatCode="\ #,###"/>
  </numFmts>
  <fonts count="4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b/>
      <sz val="10"/>
      <name val="Tahoma"/>
      <family val="2"/>
      <charset val="238"/>
    </font>
    <font>
      <b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6"/>
      <color theme="9" tint="-0.249977111117893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</font>
    <font>
      <b/>
      <sz val="24"/>
      <name val="Calibri"/>
      <family val="2"/>
      <charset val="238"/>
    </font>
    <font>
      <sz val="11"/>
      <name val="Calibri"/>
      <family val="2"/>
      <charset val="238"/>
    </font>
    <font>
      <b/>
      <i/>
      <sz val="12"/>
      <name val="Calibri"/>
      <family val="2"/>
      <charset val="238"/>
    </font>
    <font>
      <b/>
      <sz val="11"/>
      <name val="Calibri"/>
      <family val="2"/>
      <charset val="238"/>
    </font>
    <font>
      <sz val="7.5"/>
      <name val="Verdana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name val="Verdana"/>
      <family val="2"/>
      <charset val="238"/>
    </font>
    <font>
      <sz val="16"/>
      <name val="Calibri"/>
      <family val="2"/>
      <charset val="238"/>
    </font>
    <font>
      <b/>
      <sz val="12"/>
      <color theme="9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24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u/>
      <sz val="18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i/>
      <sz val="8"/>
      <color theme="2" tint="-9.9978637043366805E-2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0070C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5" fillId="0" borderId="0"/>
    <xf numFmtId="9" fontId="8" fillId="0" borderId="0" applyFont="0" applyFill="0" applyBorder="0" applyAlignment="0" applyProtection="0"/>
    <xf numFmtId="0" fontId="10" fillId="3" borderId="0" applyNumberFormat="0" applyBorder="0" applyAlignment="0" applyProtection="0"/>
    <xf numFmtId="0" fontId="12" fillId="7" borderId="0" applyNumberFormat="0" applyBorder="0" applyAlignment="0" applyProtection="0"/>
    <xf numFmtId="0" fontId="8" fillId="0" borderId="0"/>
    <xf numFmtId="0" fontId="21" fillId="0" borderId="0"/>
    <xf numFmtId="0" fontId="24" fillId="0" borderId="0" applyNumberFormat="0" applyFill="0" applyBorder="0" applyAlignment="0" applyProtection="0"/>
  </cellStyleXfs>
  <cellXfs count="416">
    <xf numFmtId="0" fontId="0" fillId="0" borderId="0" xfId="0"/>
    <xf numFmtId="0" fontId="0" fillId="0" borderId="0" xfId="0" applyProtection="1">
      <protection hidden="1"/>
    </xf>
    <xf numFmtId="3" fontId="2" fillId="6" borderId="1" xfId="0" applyNumberFormat="1" applyFont="1" applyFill="1" applyBorder="1" applyAlignment="1" applyProtection="1">
      <alignment horizontal="center" vertical="center"/>
      <protection hidden="1"/>
    </xf>
    <xf numFmtId="3" fontId="2" fillId="6" borderId="1" xfId="0" applyNumberFormat="1" applyFont="1" applyFill="1" applyBorder="1" applyAlignment="1" applyProtection="1">
      <alignment horizontal="right" vertical="center"/>
      <protection hidden="1"/>
    </xf>
    <xf numFmtId="4" fontId="2" fillId="6" borderId="1" xfId="0" applyNumberFormat="1" applyFont="1" applyFill="1" applyBorder="1" applyAlignment="1" applyProtection="1">
      <alignment horizontal="center" vertical="center"/>
      <protection hidden="1"/>
    </xf>
    <xf numFmtId="3" fontId="9" fillId="6" borderId="1" xfId="0" applyNumberFormat="1" applyFont="1" applyFill="1" applyBorder="1" applyAlignment="1" applyProtection="1">
      <alignment horizontal="center" vertical="center"/>
      <protection hidden="1"/>
    </xf>
    <xf numFmtId="0" fontId="9" fillId="5" borderId="5" xfId="3" applyFont="1" applyFill="1" applyBorder="1" applyAlignment="1" applyProtection="1">
      <alignment vertical="center" wrapText="1"/>
      <protection hidden="1"/>
    </xf>
    <xf numFmtId="0" fontId="1" fillId="8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0" fillId="8" borderId="0" xfId="0" applyFill="1" applyAlignment="1" applyProtection="1">
      <alignment horizontal="center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center"/>
      <protection hidden="1"/>
    </xf>
    <xf numFmtId="0" fontId="7" fillId="6" borderId="1" xfId="0" applyFont="1" applyFill="1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vertical="center"/>
      <protection hidden="1"/>
    </xf>
    <xf numFmtId="4" fontId="0" fillId="0" borderId="1" xfId="0" applyNumberFormat="1" applyFill="1" applyBorder="1" applyAlignment="1" applyProtection="1">
      <alignment horizontal="center" vertical="center"/>
      <protection locked="0"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right"/>
      <protection hidden="1"/>
    </xf>
    <xf numFmtId="0" fontId="2" fillId="4" borderId="0" xfId="0" applyFont="1" applyFill="1" applyAlignment="1" applyProtection="1">
      <alignment horizont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3" fontId="0" fillId="0" borderId="1" xfId="0" applyNumberFormat="1" applyFill="1" applyBorder="1" applyAlignment="1" applyProtection="1">
      <alignment horizontal="right" vertical="center"/>
      <protection locked="0" hidden="1"/>
    </xf>
    <xf numFmtId="0" fontId="11" fillId="6" borderId="6" xfId="0" applyFont="1" applyFill="1" applyBorder="1" applyAlignment="1" applyProtection="1">
      <alignment horizontal="center" vertical="center"/>
      <protection hidden="1"/>
    </xf>
    <xf numFmtId="0" fontId="0" fillId="0" borderId="0" xfId="0" applyProtection="1"/>
    <xf numFmtId="0" fontId="0" fillId="10" borderId="0" xfId="0" applyFill="1" applyProtection="1"/>
    <xf numFmtId="0" fontId="13" fillId="0" borderId="0" xfId="0" applyFont="1" applyProtection="1"/>
    <xf numFmtId="0" fontId="0" fillId="0" borderId="7" xfId="0" applyFill="1" applyBorder="1" applyProtection="1"/>
    <xf numFmtId="0" fontId="0" fillId="0" borderId="7" xfId="0" applyFill="1" applyBorder="1" applyAlignment="1" applyProtection="1">
      <alignment horizontal="right"/>
    </xf>
    <xf numFmtId="14" fontId="0" fillId="0" borderId="7" xfId="0" applyNumberFormat="1" applyFill="1" applyBorder="1" applyAlignment="1" applyProtection="1"/>
    <xf numFmtId="0" fontId="0" fillId="0" borderId="7" xfId="0" applyNumberFormat="1" applyFill="1" applyBorder="1" applyProtection="1"/>
    <xf numFmtId="0" fontId="2" fillId="0" borderId="0" xfId="0" applyFont="1" applyProtection="1"/>
    <xf numFmtId="14" fontId="0" fillId="0" borderId="0" xfId="0" applyNumberFormat="1" applyFill="1" applyBorder="1" applyAlignment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Fill="1" applyBorder="1" applyProtection="1"/>
    <xf numFmtId="0" fontId="0" fillId="0" borderId="0" xfId="0" applyNumberFormat="1" applyFill="1" applyBorder="1" applyProtection="1"/>
    <xf numFmtId="0" fontId="7" fillId="0" borderId="1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wrapText="1"/>
    </xf>
    <xf numFmtId="2" fontId="0" fillId="0" borderId="0" xfId="0" applyNumberFormat="1" applyProtection="1"/>
    <xf numFmtId="3" fontId="0" fillId="0" borderId="1" xfId="0" applyNumberFormat="1" applyFill="1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 vertical="center" wrapText="1"/>
    </xf>
    <xf numFmtId="4" fontId="0" fillId="0" borderId="0" xfId="0" applyNumberForma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center"/>
    </xf>
    <xf numFmtId="0" fontId="0" fillId="0" borderId="4" xfId="0" applyFill="1" applyBorder="1" applyAlignment="1" applyProtection="1"/>
    <xf numFmtId="0" fontId="0" fillId="0" borderId="7" xfId="0" applyFill="1" applyBorder="1" applyAlignment="1" applyProtection="1"/>
    <xf numFmtId="3" fontId="9" fillId="6" borderId="4" xfId="0" applyNumberFormat="1" applyFont="1" applyFill="1" applyBorder="1" applyAlignment="1" applyProtection="1">
      <alignment vertical="center"/>
      <protection hidden="1"/>
    </xf>
    <xf numFmtId="0" fontId="0" fillId="0" borderId="0" xfId="0" applyAlignment="1">
      <alignment vertical="center" wrapText="1"/>
    </xf>
    <xf numFmtId="0" fontId="24" fillId="4" borderId="0" xfId="7" applyFill="1" applyProtection="1">
      <protection hidden="1"/>
    </xf>
    <xf numFmtId="0" fontId="0" fillId="6" borderId="1" xfId="0" applyFill="1" applyBorder="1" applyAlignment="1" applyProtection="1">
      <alignment horizontal="center" vertical="center"/>
      <protection hidden="1"/>
    </xf>
    <xf numFmtId="17" fontId="9" fillId="6" borderId="8" xfId="3" applyNumberFormat="1" applyFont="1" applyFill="1" applyBorder="1" applyAlignment="1" applyProtection="1">
      <alignment horizontal="center" vertical="center" wrapText="1"/>
      <protection hidden="1"/>
    </xf>
    <xf numFmtId="0" fontId="0" fillId="9" borderId="1" xfId="0" applyFill="1" applyBorder="1" applyAlignment="1" applyProtection="1">
      <alignment horizontal="left"/>
      <protection hidden="1"/>
    </xf>
    <xf numFmtId="0" fontId="0" fillId="9" borderId="5" xfId="0" applyFill="1" applyBorder="1" applyProtection="1">
      <protection hidden="1"/>
    </xf>
    <xf numFmtId="0" fontId="0" fillId="9" borderId="1" xfId="0" applyFill="1" applyBorder="1" applyAlignment="1" applyProtection="1">
      <alignment horizontal="left" vertical="center"/>
      <protection hidden="1"/>
    </xf>
    <xf numFmtId="4" fontId="0" fillId="9" borderId="4" xfId="0" applyNumberFormat="1" applyFill="1" applyBorder="1" applyProtection="1">
      <protection hidden="1"/>
    </xf>
    <xf numFmtId="4" fontId="9" fillId="6" borderId="4" xfId="0" applyNumberFormat="1" applyFont="1" applyFill="1" applyBorder="1" applyProtection="1">
      <protection hidden="1"/>
    </xf>
    <xf numFmtId="164" fontId="9" fillId="6" borderId="12" xfId="0" applyNumberFormat="1" applyFont="1" applyFill="1" applyBorder="1" applyAlignment="1" applyProtection="1">
      <alignment vertical="center"/>
      <protection hidden="1"/>
    </xf>
    <xf numFmtId="14" fontId="2" fillId="4" borderId="0" xfId="0" applyNumberFormat="1" applyFont="1" applyFill="1" applyAlignment="1" applyProtection="1">
      <protection hidden="1"/>
    </xf>
    <xf numFmtId="0" fontId="9" fillId="5" borderId="5" xfId="3" applyFont="1" applyFill="1" applyBorder="1" applyAlignment="1" applyProtection="1">
      <alignment horizontal="center" vertical="center" wrapText="1"/>
      <protection hidden="1"/>
    </xf>
    <xf numFmtId="14" fontId="9" fillId="5" borderId="5" xfId="3" applyNumberFormat="1" applyFont="1" applyFill="1" applyBorder="1" applyAlignment="1" applyProtection="1">
      <alignment horizontal="center" vertical="center" wrapText="1"/>
      <protection hidden="1"/>
    </xf>
    <xf numFmtId="3" fontId="9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6" fillId="0" borderId="0" xfId="0" applyFont="1"/>
    <xf numFmtId="0" fontId="28" fillId="0" borderId="0" xfId="0" applyFont="1"/>
    <xf numFmtId="49" fontId="28" fillId="0" borderId="0" xfId="0" applyNumberFormat="1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49" fontId="29" fillId="0" borderId="1" xfId="0" applyNumberFormat="1" applyFont="1" applyBorder="1" applyAlignment="1">
      <alignment horizontal="center" vertical="center"/>
    </xf>
    <xf numFmtId="49" fontId="30" fillId="11" borderId="1" xfId="0" applyNumberFormat="1" applyFont="1" applyFill="1" applyBorder="1" applyAlignment="1">
      <alignment horizontal="center" vertical="center"/>
    </xf>
    <xf numFmtId="0" fontId="31" fillId="0" borderId="0" xfId="0" applyFont="1"/>
    <xf numFmtId="49" fontId="9" fillId="0" borderId="1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Fill="1"/>
    <xf numFmtId="49" fontId="26" fillId="0" borderId="0" xfId="0" applyNumberFormat="1" applyFont="1" applyAlignment="1">
      <alignment horizontal="left" vertic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20" fontId="31" fillId="0" borderId="0" xfId="0" applyNumberFormat="1" applyFont="1" applyFill="1" applyBorder="1" applyAlignment="1">
      <alignment horizontal="center"/>
    </xf>
    <xf numFmtId="0" fontId="36" fillId="0" borderId="0" xfId="0" applyFont="1"/>
    <xf numFmtId="164" fontId="9" fillId="0" borderId="0" xfId="0" applyNumberFormat="1" applyFont="1"/>
    <xf numFmtId="0" fontId="7" fillId="6" borderId="4" xfId="0" applyFont="1" applyFill="1" applyBorder="1" applyAlignment="1" applyProtection="1">
      <alignment vertical="center" wrapText="1"/>
      <protection hidden="1"/>
    </xf>
    <xf numFmtId="0" fontId="7" fillId="6" borderId="5" xfId="0" applyFont="1" applyFill="1" applyBorder="1" applyAlignment="1" applyProtection="1">
      <alignment vertical="center" wrapText="1"/>
      <protection hidden="1"/>
    </xf>
    <xf numFmtId="0" fontId="0" fillId="0" borderId="5" xfId="0" applyFill="1" applyBorder="1" applyAlignment="1" applyProtection="1"/>
    <xf numFmtId="0" fontId="14" fillId="0" borderId="4" xfId="0" applyFont="1" applyFill="1" applyBorder="1" applyAlignment="1" applyProtection="1">
      <alignment vertical="center" wrapText="1"/>
    </xf>
    <xf numFmtId="0" fontId="14" fillId="0" borderId="5" xfId="0" applyFont="1" applyFill="1" applyBorder="1" applyAlignment="1" applyProtection="1">
      <alignment vertical="center" wrapText="1"/>
    </xf>
    <xf numFmtId="3" fontId="0" fillId="0" borderId="0" xfId="0" applyNumberFormat="1" applyAlignment="1" applyProtection="1"/>
    <xf numFmtId="3" fontId="2" fillId="0" borderId="0" xfId="0" applyNumberFormat="1" applyFont="1" applyAlignment="1" applyProtection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0" fillId="6" borderId="0" xfId="0" applyFill="1" applyProtection="1">
      <protection hidden="1"/>
    </xf>
    <xf numFmtId="0" fontId="0" fillId="0" borderId="0" xfId="0" applyFill="1" applyProtection="1">
      <protection hidden="1"/>
    </xf>
    <xf numFmtId="0" fontId="2" fillId="6" borderId="9" xfId="0" applyFont="1" applyFill="1" applyBorder="1" applyAlignment="1" applyProtection="1">
      <protection hidden="1"/>
    </xf>
    <xf numFmtId="0" fontId="0" fillId="6" borderId="10" xfId="0" applyFill="1" applyBorder="1" applyAlignment="1" applyProtection="1">
      <protection hidden="1"/>
    </xf>
    <xf numFmtId="0" fontId="0" fillId="6" borderId="11" xfId="0" applyFill="1" applyBorder="1" applyAlignment="1" applyProtection="1">
      <protection hidden="1"/>
    </xf>
    <xf numFmtId="0" fontId="0" fillId="6" borderId="0" xfId="0" applyFill="1" applyAlignment="1" applyProtection="1">
      <alignment vertical="center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6" borderId="45" xfId="0" applyFill="1" applyBorder="1" applyAlignment="1" applyProtection="1">
      <protection hidden="1"/>
    </xf>
    <xf numFmtId="0" fontId="0" fillId="6" borderId="46" xfId="0" applyFill="1" applyBorder="1" applyAlignment="1" applyProtection="1">
      <protection hidden="1"/>
    </xf>
    <xf numFmtId="0" fontId="0" fillId="6" borderId="47" xfId="0" applyFill="1" applyBorder="1" applyAlignment="1" applyProtection="1">
      <protection hidden="1"/>
    </xf>
    <xf numFmtId="0" fontId="0" fillId="6" borderId="9" xfId="0" applyFill="1" applyBorder="1" applyAlignment="1" applyProtection="1">
      <protection hidden="1"/>
    </xf>
    <xf numFmtId="0" fontId="0" fillId="6" borderId="41" xfId="0" applyFill="1" applyBorder="1" applyProtection="1">
      <protection hidden="1"/>
    </xf>
    <xf numFmtId="0" fontId="0" fillId="6" borderId="0" xfId="0" applyFill="1" applyBorder="1" applyProtection="1">
      <protection hidden="1"/>
    </xf>
    <xf numFmtId="0" fontId="0" fillId="6" borderId="51" xfId="0" applyFill="1" applyBorder="1" applyProtection="1">
      <protection hidden="1"/>
    </xf>
    <xf numFmtId="0" fontId="0" fillId="6" borderId="52" xfId="0" applyFont="1" applyFill="1" applyBorder="1" applyAlignment="1" applyProtection="1">
      <alignment horizontal="center"/>
      <protection hidden="1"/>
    </xf>
    <xf numFmtId="0" fontId="0" fillId="6" borderId="12" xfId="0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38" fillId="0" borderId="0" xfId="0" applyFont="1" applyFill="1" applyProtection="1">
      <protection hidden="1"/>
    </xf>
    <xf numFmtId="0" fontId="0" fillId="0" borderId="9" xfId="0" applyFill="1" applyBorder="1" applyProtection="1">
      <protection hidden="1"/>
    </xf>
    <xf numFmtId="0" fontId="0" fillId="0" borderId="10" xfId="0" applyFill="1" applyBorder="1" applyProtection="1">
      <protection hidden="1"/>
    </xf>
    <xf numFmtId="0" fontId="0" fillId="0" borderId="11" xfId="0" applyFill="1" applyBorder="1" applyProtection="1">
      <protection hidden="1"/>
    </xf>
    <xf numFmtId="0" fontId="0" fillId="0" borderId="41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12" xfId="0" applyFill="1" applyBorder="1" applyProtection="1">
      <protection hidden="1"/>
    </xf>
    <xf numFmtId="165" fontId="2" fillId="0" borderId="13" xfId="0" applyNumberFormat="1" applyFont="1" applyFill="1" applyBorder="1" applyAlignment="1" applyProtection="1">
      <alignment horizontal="left"/>
      <protection hidden="1"/>
    </xf>
    <xf numFmtId="0" fontId="0" fillId="0" borderId="13" xfId="0" applyFont="1" applyFill="1" applyBorder="1" applyAlignment="1" applyProtection="1">
      <alignment horizontal="center"/>
      <protection hidden="1"/>
    </xf>
    <xf numFmtId="0" fontId="0" fillId="0" borderId="13" xfId="0" applyFill="1" applyBorder="1" applyProtection="1">
      <protection hidden="1"/>
    </xf>
    <xf numFmtId="0" fontId="2" fillId="0" borderId="8" xfId="0" applyFont="1" applyFill="1" applyBorder="1" applyAlignment="1" applyProtection="1">
      <alignment horizontal="left"/>
      <protection hidden="1"/>
    </xf>
    <xf numFmtId="0" fontId="0" fillId="0" borderId="0" xfId="0" applyFill="1" applyAlignment="1" applyProtection="1">
      <alignment horizontal="right"/>
      <protection hidden="1"/>
    </xf>
    <xf numFmtId="14" fontId="0" fillId="0" borderId="0" xfId="0" applyNumberFormat="1" applyFill="1" applyAlignment="1" applyProtection="1">
      <protection hidden="1"/>
    </xf>
    <xf numFmtId="14" fontId="0" fillId="0" borderId="0" xfId="0" applyNumberFormat="1" applyFill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13" xfId="0" applyFill="1" applyBorder="1" applyAlignment="1" applyProtection="1">
      <alignment horizontal="left"/>
      <protection hidden="1"/>
    </xf>
    <xf numFmtId="0" fontId="0" fillId="0" borderId="5" xfId="0" applyFill="1" applyBorder="1" applyAlignment="1" applyProtection="1">
      <alignment horizontal="left"/>
      <protection hidden="1"/>
    </xf>
    <xf numFmtId="0" fontId="0" fillId="0" borderId="5" xfId="0" applyFill="1" applyBorder="1" applyAlignment="1" applyProtection="1">
      <alignment vertical="center"/>
      <protection hidden="1"/>
    </xf>
    <xf numFmtId="0" fontId="0" fillId="0" borderId="5" xfId="0" applyFill="1" applyBorder="1" applyProtection="1">
      <protection hidden="1"/>
    </xf>
    <xf numFmtId="0" fontId="0" fillId="0" borderId="5" xfId="0" applyFill="1" applyBorder="1" applyAlignment="1" applyProtection="1">
      <alignment horizontal="center"/>
      <protection hidden="1"/>
    </xf>
    <xf numFmtId="4" fontId="0" fillId="0" borderId="1" xfId="0" applyNumberFormat="1" applyFill="1" applyBorder="1" applyAlignment="1" applyProtection="1">
      <protection hidden="1"/>
    </xf>
    <xf numFmtId="4" fontId="0" fillId="0" borderId="1" xfId="0" applyNumberFormat="1" applyFill="1" applyBorder="1" applyProtection="1">
      <protection hidden="1"/>
    </xf>
    <xf numFmtId="3" fontId="0" fillId="0" borderId="1" xfId="0" applyNumberFormat="1" applyFill="1" applyBorder="1" applyAlignment="1" applyProtection="1">
      <alignment vertical="center"/>
      <protection hidden="1"/>
    </xf>
    <xf numFmtId="0" fontId="0" fillId="0" borderId="5" xfId="0" applyFont="1" applyFill="1" applyBorder="1" applyAlignment="1" applyProtection="1">
      <alignment horizontal="left"/>
      <protection hidden="1"/>
    </xf>
    <xf numFmtId="0" fontId="0" fillId="0" borderId="5" xfId="0" applyFont="1" applyFill="1" applyBorder="1" applyAlignment="1" applyProtection="1">
      <alignment vertical="center"/>
      <protection hidden="1"/>
    </xf>
    <xf numFmtId="0" fontId="2" fillId="0" borderId="5" xfId="0" applyFont="1" applyFill="1" applyBorder="1" applyAlignment="1" applyProtection="1">
      <alignment vertical="center"/>
      <protection hidden="1"/>
    </xf>
    <xf numFmtId="166" fontId="39" fillId="0" borderId="0" xfId="0" applyNumberFormat="1" applyFont="1" applyFill="1" applyBorder="1" applyAlignment="1" applyProtection="1">
      <alignment horizontal="left"/>
      <protection hidden="1"/>
    </xf>
    <xf numFmtId="0" fontId="2" fillId="6" borderId="0" xfId="0" applyFont="1" applyFill="1" applyBorder="1" applyAlignment="1" applyProtection="1">
      <alignment horizontal="left" vertical="top" wrapText="1"/>
      <protection hidden="1"/>
    </xf>
    <xf numFmtId="0" fontId="0" fillId="6" borderId="7" xfId="0" applyFill="1" applyBorder="1" applyAlignment="1" applyProtection="1">
      <alignment horizontal="center" vertical="center"/>
      <protection hidden="1"/>
    </xf>
    <xf numFmtId="0" fontId="2" fillId="0" borderId="42" xfId="0" applyFont="1" applyFill="1" applyBorder="1" applyAlignment="1" applyProtection="1">
      <alignment horizontal="left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" xfId="0" applyFont="1" applyFill="1" applyBorder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4" fontId="2" fillId="6" borderId="5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1" xfId="0" applyNumberFormat="1" applyFill="1" applyBorder="1" applyAlignment="1" applyProtection="1">
      <alignment horizontal="center" vertical="center"/>
      <protection hidden="1"/>
    </xf>
    <xf numFmtId="0" fontId="18" fillId="12" borderId="0" xfId="0" applyFont="1" applyFill="1"/>
    <xf numFmtId="0" fontId="17" fillId="12" borderId="0" xfId="0" applyFont="1" applyFill="1"/>
    <xf numFmtId="0" fontId="17" fillId="12" borderId="0" xfId="0" applyFont="1" applyFill="1" applyAlignment="1">
      <alignment horizontal="right"/>
    </xf>
    <xf numFmtId="0" fontId="13" fillId="12" borderId="0" xfId="0" applyFont="1" applyFill="1" applyProtection="1"/>
    <xf numFmtId="0" fontId="0" fillId="12" borderId="0" xfId="0" applyFill="1" applyProtection="1"/>
    <xf numFmtId="0" fontId="0" fillId="12" borderId="0" xfId="0" applyFill="1"/>
    <xf numFmtId="0" fontId="0" fillId="12" borderId="7" xfId="0" applyFill="1" applyBorder="1" applyAlignment="1" applyProtection="1">
      <alignment horizontal="right"/>
    </xf>
    <xf numFmtId="0" fontId="0" fillId="12" borderId="7" xfId="0" applyNumberFormat="1" applyFill="1" applyBorder="1" applyProtection="1"/>
    <xf numFmtId="0" fontId="0" fillId="12" borderId="7" xfId="0" applyFill="1" applyBorder="1" applyProtection="1"/>
    <xf numFmtId="0" fontId="0" fillId="12" borderId="0" xfId="0" applyFill="1" applyBorder="1" applyProtection="1"/>
    <xf numFmtId="0" fontId="0" fillId="12" borderId="0" xfId="0" applyFill="1" applyBorder="1" applyAlignment="1" applyProtection="1">
      <alignment horizontal="right"/>
    </xf>
    <xf numFmtId="14" fontId="0" fillId="12" borderId="0" xfId="0" applyNumberFormat="1" applyFill="1" applyBorder="1" applyAlignment="1" applyProtection="1"/>
    <xf numFmtId="0" fontId="0" fillId="12" borderId="0" xfId="0" applyNumberFormat="1" applyFill="1" applyBorder="1" applyProtection="1"/>
    <xf numFmtId="0" fontId="2" fillId="12" borderId="0" xfId="0" applyFont="1" applyFill="1" applyProtection="1"/>
    <xf numFmtId="0" fontId="2" fillId="12" borderId="20" xfId="0" applyFont="1" applyFill="1" applyBorder="1" applyAlignment="1" applyProtection="1"/>
    <xf numFmtId="0" fontId="0" fillId="12" borderId="21" xfId="0" applyFill="1" applyBorder="1" applyAlignment="1" applyProtection="1"/>
    <xf numFmtId="0" fontId="7" fillId="12" borderId="29" xfId="0" applyFont="1" applyFill="1" applyBorder="1" applyAlignment="1" applyProtection="1">
      <alignment horizontal="left" vertical="center" wrapText="1"/>
    </xf>
    <xf numFmtId="0" fontId="7" fillId="12" borderId="1" xfId="0" applyFont="1" applyFill="1" applyBorder="1" applyAlignment="1" applyProtection="1">
      <alignment horizontal="center" vertical="center" wrapText="1"/>
    </xf>
    <xf numFmtId="4" fontId="0" fillId="12" borderId="1" xfId="0" applyNumberFormat="1" applyFont="1" applyFill="1" applyBorder="1" applyAlignment="1" applyProtection="1">
      <alignment horizontal="center"/>
    </xf>
    <xf numFmtId="4" fontId="0" fillId="12" borderId="30" xfId="0" applyNumberFormat="1" applyFill="1" applyBorder="1" applyAlignment="1" applyProtection="1">
      <alignment horizontal="right"/>
    </xf>
    <xf numFmtId="0" fontId="9" fillId="12" borderId="31" xfId="0" applyFont="1" applyFill="1" applyBorder="1" applyAlignment="1" applyProtection="1">
      <alignment vertical="center"/>
    </xf>
    <xf numFmtId="0" fontId="9" fillId="12" borderId="32" xfId="0" applyFont="1" applyFill="1" applyBorder="1" applyAlignment="1" applyProtection="1">
      <alignment vertical="center"/>
    </xf>
    <xf numFmtId="3" fontId="9" fillId="12" borderId="33" xfId="0" applyNumberFormat="1" applyFont="1" applyFill="1" applyBorder="1" applyAlignment="1" applyProtection="1">
      <alignment vertical="center"/>
    </xf>
    <xf numFmtId="4" fontId="2" fillId="12" borderId="34" xfId="0" applyNumberFormat="1" applyFont="1" applyFill="1" applyBorder="1" applyAlignment="1" applyProtection="1">
      <alignment horizontal="right"/>
    </xf>
    <xf numFmtId="4" fontId="0" fillId="12" borderId="22" xfId="0" applyNumberFormat="1" applyFont="1" applyFill="1" applyBorder="1" applyAlignment="1" applyProtection="1">
      <alignment horizontal="center"/>
    </xf>
    <xf numFmtId="4" fontId="2" fillId="12" borderId="17" xfId="0" applyNumberFormat="1" applyFont="1" applyFill="1" applyBorder="1" applyAlignment="1" applyProtection="1">
      <alignment horizontal="right"/>
    </xf>
    <xf numFmtId="4" fontId="2" fillId="12" borderId="37" xfId="0" applyNumberFormat="1" applyFont="1" applyFill="1" applyBorder="1" applyAlignment="1" applyProtection="1">
      <alignment horizontal="right"/>
    </xf>
    <xf numFmtId="0" fontId="0" fillId="12" borderId="20" xfId="0" applyFill="1" applyBorder="1" applyAlignment="1" applyProtection="1"/>
    <xf numFmtId="4" fontId="0" fillId="12" borderId="39" xfId="0" applyNumberFormat="1" applyFont="1" applyFill="1" applyBorder="1" applyAlignment="1" applyProtection="1">
      <alignment horizontal="center"/>
    </xf>
    <xf numFmtId="0" fontId="0" fillId="12" borderId="54" xfId="0" applyFill="1" applyBorder="1" applyAlignment="1" applyProtection="1"/>
    <xf numFmtId="0" fontId="0" fillId="12" borderId="0" xfId="0" applyFill="1" applyBorder="1" applyAlignment="1" applyProtection="1"/>
    <xf numFmtId="4" fontId="0" fillId="12" borderId="2" xfId="0" applyNumberFormat="1" applyFont="1" applyFill="1" applyBorder="1" applyAlignment="1" applyProtection="1">
      <alignment horizontal="center"/>
    </xf>
    <xf numFmtId="0" fontId="0" fillId="12" borderId="31" xfId="0" applyFill="1" applyBorder="1" applyAlignment="1" applyProtection="1"/>
    <xf numFmtId="0" fontId="0" fillId="12" borderId="36" xfId="0" applyFill="1" applyBorder="1" applyAlignment="1" applyProtection="1"/>
    <xf numFmtId="4" fontId="0" fillId="12" borderId="33" xfId="0" applyNumberFormat="1" applyFont="1" applyFill="1" applyBorder="1" applyAlignment="1" applyProtection="1">
      <alignment horizontal="center"/>
    </xf>
    <xf numFmtId="0" fontId="2" fillId="12" borderId="15" xfId="0" applyFont="1" applyFill="1" applyBorder="1" applyAlignment="1" applyProtection="1"/>
    <xf numFmtId="0" fontId="2" fillId="12" borderId="16" xfId="0" applyFont="1" applyFill="1" applyBorder="1" applyAlignment="1" applyProtection="1"/>
    <xf numFmtId="0" fontId="2" fillId="12" borderId="19" xfId="0" applyFont="1" applyFill="1" applyBorder="1" applyAlignment="1" applyProtection="1"/>
    <xf numFmtId="3" fontId="0" fillId="12" borderId="0" xfId="0" applyNumberFormat="1" applyFill="1" applyAlignment="1" applyProtection="1">
      <alignment horizontal="right"/>
    </xf>
    <xf numFmtId="3" fontId="2" fillId="12" borderId="0" xfId="0" applyNumberFormat="1" applyFont="1" applyFill="1" applyAlignment="1" applyProtection="1">
      <alignment horizontal="right"/>
    </xf>
    <xf numFmtId="4" fontId="19" fillId="0" borderId="35" xfId="0" applyNumberFormat="1" applyFont="1" applyFill="1" applyBorder="1" applyAlignment="1" applyProtection="1">
      <alignment vertical="center"/>
      <protection locked="0" hidden="1"/>
    </xf>
    <xf numFmtId="4" fontId="19" fillId="0" borderId="30" xfId="0" applyNumberFormat="1" applyFont="1" applyFill="1" applyBorder="1" applyAlignment="1" applyProtection="1">
      <alignment vertical="center"/>
      <protection locked="0" hidden="1"/>
    </xf>
    <xf numFmtId="4" fontId="19" fillId="0" borderId="35" xfId="0" applyNumberFormat="1" applyFont="1" applyFill="1" applyBorder="1" applyAlignment="1" applyProtection="1">
      <alignment horizontal="right"/>
      <protection locked="0" hidden="1"/>
    </xf>
    <xf numFmtId="4" fontId="19" fillId="0" borderId="55" xfId="0" applyNumberFormat="1" applyFont="1" applyFill="1" applyBorder="1" applyAlignment="1" applyProtection="1">
      <alignment horizontal="right"/>
      <protection locked="0" hidden="1"/>
    </xf>
    <xf numFmtId="4" fontId="20" fillId="0" borderId="34" xfId="0" applyNumberFormat="1" applyFont="1" applyFill="1" applyBorder="1" applyAlignment="1" applyProtection="1">
      <alignment horizontal="right"/>
      <protection locked="0" hidden="1"/>
    </xf>
    <xf numFmtId="0" fontId="25" fillId="0" borderId="0" xfId="0" applyFont="1"/>
    <xf numFmtId="20" fontId="25" fillId="0" borderId="0" xfId="0" applyNumberFormat="1" applyFont="1" applyFill="1" applyBorder="1" applyAlignment="1">
      <alignment horizontal="center"/>
    </xf>
    <xf numFmtId="49" fontId="31" fillId="0" borderId="0" xfId="0" applyNumberFormat="1" applyFont="1" applyAlignment="1">
      <alignment horizontal="center"/>
    </xf>
    <xf numFmtId="49" fontId="40" fillId="0" borderId="0" xfId="0" applyNumberFormat="1" applyFont="1" applyAlignment="1">
      <alignment horizontal="left" vertical="center"/>
    </xf>
    <xf numFmtId="0" fontId="41" fillId="0" borderId="0" xfId="0" applyFont="1"/>
    <xf numFmtId="49" fontId="42" fillId="0" borderId="0" xfId="0" applyNumberFormat="1" applyFont="1" applyAlignment="1">
      <alignment horizontal="left" vertical="center"/>
    </xf>
    <xf numFmtId="0" fontId="43" fillId="0" borderId="0" xfId="0" applyFont="1"/>
    <xf numFmtId="0" fontId="1" fillId="13" borderId="1" xfId="0" applyFont="1" applyFill="1" applyBorder="1" applyAlignment="1">
      <alignment horizontal="center"/>
    </xf>
    <xf numFmtId="49" fontId="1" fillId="13" borderId="1" xfId="0" applyNumberFormat="1" applyFont="1" applyFill="1" applyBorder="1" applyAlignment="1">
      <alignment horizontal="center" vertical="center"/>
    </xf>
    <xf numFmtId="164" fontId="1" fillId="13" borderId="1" xfId="0" applyNumberFormat="1" applyFont="1" applyFill="1" applyBorder="1" applyAlignment="1">
      <alignment horizontal="center"/>
    </xf>
    <xf numFmtId="0" fontId="44" fillId="0" borderId="0" xfId="0" applyFont="1"/>
    <xf numFmtId="14" fontId="16" fillId="0" borderId="7" xfId="0" applyNumberFormat="1" applyFont="1" applyFill="1" applyBorder="1" applyAlignment="1" applyProtection="1">
      <protection locked="0"/>
    </xf>
    <xf numFmtId="0" fontId="0" fillId="0" borderId="9" xfId="0" applyBorder="1" applyProtection="1">
      <protection hidden="1"/>
    </xf>
    <xf numFmtId="0" fontId="0" fillId="0" borderId="41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42" xfId="0" applyFill="1" applyBorder="1" applyAlignment="1" applyProtection="1">
      <protection hidden="1"/>
    </xf>
    <xf numFmtId="0" fontId="0" fillId="0" borderId="13" xfId="0" applyFill="1" applyBorder="1" applyAlignment="1" applyProtection="1">
      <protection hidden="1"/>
    </xf>
    <xf numFmtId="0" fontId="0" fillId="0" borderId="8" xfId="0" applyFill="1" applyBorder="1" applyAlignment="1" applyProtection="1">
      <protection hidden="1"/>
    </xf>
    <xf numFmtId="0" fontId="0" fillId="0" borderId="13" xfId="0" applyBorder="1" applyProtection="1">
      <protection hidden="1"/>
    </xf>
    <xf numFmtId="166" fontId="39" fillId="0" borderId="13" xfId="0" applyNumberFormat="1" applyFont="1" applyFill="1" applyBorder="1" applyAlignment="1" applyProtection="1">
      <alignment horizontal="left"/>
      <protection hidden="1"/>
    </xf>
    <xf numFmtId="0" fontId="2" fillId="6" borderId="10" xfId="0" applyFont="1" applyFill="1" applyBorder="1" applyAlignment="1" applyProtection="1">
      <protection hidden="1"/>
    </xf>
    <xf numFmtId="0" fontId="2" fillId="6" borderId="11" xfId="0" applyFont="1" applyFill="1" applyBorder="1" applyAlignment="1" applyProtection="1">
      <protection hidden="1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Border="1" applyAlignment="1">
      <alignment horizontal="center"/>
    </xf>
    <xf numFmtId="0" fontId="37" fillId="0" borderId="0" xfId="0" applyFont="1" applyAlignment="1">
      <alignment horizontal="right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14" fontId="16" fillId="0" borderId="0" xfId="0" applyNumberFormat="1" applyFont="1" applyFill="1" applyBorder="1" applyAlignment="1" applyProtection="1">
      <protection locked="0"/>
    </xf>
    <xf numFmtId="3" fontId="19" fillId="0" borderId="7" xfId="0" applyNumberFormat="1" applyFont="1" applyFill="1" applyBorder="1" applyAlignment="1" applyProtection="1">
      <alignment horizontal="center" vertical="center"/>
      <protection locked="0" hidden="1"/>
    </xf>
    <xf numFmtId="3" fontId="9" fillId="0" borderId="0" xfId="0" applyNumberFormat="1" applyFont="1" applyFill="1" applyBorder="1" applyAlignment="1" applyProtection="1">
      <alignment vertical="center"/>
      <protection hidden="1"/>
    </xf>
    <xf numFmtId="0" fontId="9" fillId="0" borderId="0" xfId="3" applyFont="1" applyFill="1" applyBorder="1" applyAlignment="1" applyProtection="1">
      <alignment vertical="center" wrapText="1"/>
      <protection hidden="1"/>
    </xf>
    <xf numFmtId="4" fontId="9" fillId="0" borderId="0" xfId="0" applyNumberFormat="1" applyFont="1" applyFill="1" applyBorder="1" applyProtection="1">
      <protection hidden="1"/>
    </xf>
    <xf numFmtId="164" fontId="9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3" applyFont="1" applyFill="1" applyBorder="1" applyAlignment="1" applyProtection="1">
      <alignment horizontal="right" vertical="center" wrapText="1"/>
      <protection hidden="1"/>
    </xf>
    <xf numFmtId="17" fontId="9" fillId="0" borderId="0" xfId="3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>
      <alignment vertical="center"/>
    </xf>
    <xf numFmtId="3" fontId="0" fillId="9" borderId="4" xfId="0" applyNumberFormat="1" applyFill="1" applyBorder="1" applyAlignment="1" applyProtection="1">
      <alignment shrinkToFit="1"/>
      <protection hidden="1"/>
    </xf>
    <xf numFmtId="3" fontId="0" fillId="0" borderId="1" xfId="0" applyNumberFormat="1" applyFill="1" applyBorder="1" applyAlignment="1" applyProtection="1">
      <alignment horizontal="right" vertical="center" shrinkToFit="1"/>
      <protection hidden="1"/>
    </xf>
    <xf numFmtId="3" fontId="2" fillId="0" borderId="1" xfId="0" applyNumberFormat="1" applyFont="1" applyFill="1" applyBorder="1" applyAlignment="1" applyProtection="1">
      <alignment horizontal="right" vertical="center" shrinkToFit="1"/>
      <protection hidden="1"/>
    </xf>
    <xf numFmtId="164" fontId="9" fillId="0" borderId="1" xfId="0" applyNumberFormat="1" applyFont="1" applyFill="1" applyBorder="1" applyAlignment="1" applyProtection="1">
      <alignment vertical="center"/>
      <protection locked="0" hidden="1"/>
    </xf>
    <xf numFmtId="164" fontId="9" fillId="6" borderId="1" xfId="0" applyNumberFormat="1" applyFont="1" applyFill="1" applyBorder="1" applyAlignment="1" applyProtection="1">
      <alignment vertical="center"/>
      <protection hidden="1"/>
    </xf>
    <xf numFmtId="164" fontId="2" fillId="6" borderId="1" xfId="0" applyNumberFormat="1" applyFont="1" applyFill="1" applyBorder="1" applyAlignment="1" applyProtection="1">
      <alignment horizontal="right" vertical="center"/>
      <protection hidden="1"/>
    </xf>
    <xf numFmtId="3" fontId="9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13" xfId="0" applyNumberFormat="1" applyFont="1" applyFill="1" applyBorder="1" applyAlignment="1" applyProtection="1">
      <alignment horizontal="left"/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3" fontId="19" fillId="0" borderId="1" xfId="0" applyNumberFormat="1" applyFont="1" applyFill="1" applyBorder="1" applyAlignment="1" applyProtection="1">
      <alignment vertical="center"/>
      <protection locked="0"/>
    </xf>
    <xf numFmtId="0" fontId="46" fillId="0" borderId="0" xfId="0" applyFont="1" applyFill="1" applyProtection="1">
      <protection hidden="1"/>
    </xf>
    <xf numFmtId="0" fontId="45" fillId="0" borderId="48" xfId="0" applyFont="1" applyFill="1" applyBorder="1" applyAlignment="1" applyProtection="1">
      <alignment horizontal="left"/>
      <protection locked="0" hidden="1"/>
    </xf>
    <xf numFmtId="0" fontId="45" fillId="0" borderId="49" xfId="0" applyFont="1" applyFill="1" applyBorder="1" applyAlignment="1" applyProtection="1">
      <alignment horizontal="left"/>
      <protection locked="0" hidden="1"/>
    </xf>
    <xf numFmtId="0" fontId="45" fillId="0" borderId="50" xfId="0" applyFont="1" applyFill="1" applyBorder="1" applyAlignment="1" applyProtection="1">
      <alignment horizontal="left"/>
      <protection locked="0" hidden="1"/>
    </xf>
    <xf numFmtId="0" fontId="45" fillId="0" borderId="43" xfId="0" applyFont="1" applyFill="1" applyBorder="1" applyAlignment="1" applyProtection="1">
      <alignment horizontal="left"/>
      <protection locked="0" hidden="1"/>
    </xf>
    <xf numFmtId="0" fontId="45" fillId="0" borderId="44" xfId="0" applyFont="1" applyFill="1" applyBorder="1" applyAlignment="1" applyProtection="1">
      <alignment horizontal="left"/>
      <protection locked="0" hidden="1"/>
    </xf>
    <xf numFmtId="0" fontId="2" fillId="6" borderId="41" xfId="0" applyFont="1" applyFill="1" applyBorder="1" applyAlignment="1" applyProtection="1">
      <alignment horizontal="left" vertical="top" wrapText="1"/>
      <protection hidden="1"/>
    </xf>
    <xf numFmtId="0" fontId="2" fillId="6" borderId="0" xfId="0" applyFont="1" applyFill="1" applyBorder="1" applyAlignment="1" applyProtection="1">
      <alignment horizontal="left" vertical="top" wrapText="1"/>
      <protection hidden="1"/>
    </xf>
    <xf numFmtId="0" fontId="2" fillId="6" borderId="42" xfId="0" applyFont="1" applyFill="1" applyBorder="1" applyAlignment="1" applyProtection="1">
      <alignment horizontal="left" vertical="top" wrapText="1"/>
      <protection hidden="1"/>
    </xf>
    <xf numFmtId="0" fontId="2" fillId="6" borderId="12" xfId="0" applyFont="1" applyFill="1" applyBorder="1" applyAlignment="1" applyProtection="1">
      <alignment horizontal="left" vertical="top" wrapText="1"/>
      <protection hidden="1"/>
    </xf>
    <xf numFmtId="0" fontId="2" fillId="6" borderId="13" xfId="0" applyFont="1" applyFill="1" applyBorder="1" applyAlignment="1" applyProtection="1">
      <alignment horizontal="left" vertical="top" wrapText="1"/>
      <protection hidden="1"/>
    </xf>
    <xf numFmtId="0" fontId="2" fillId="6" borderId="8" xfId="0" applyFont="1" applyFill="1" applyBorder="1" applyAlignment="1" applyProtection="1">
      <alignment horizontal="left" vertical="top" wrapText="1"/>
      <protection hidden="1"/>
    </xf>
    <xf numFmtId="0" fontId="38" fillId="6" borderId="1" xfId="0" applyFont="1" applyFill="1" applyBorder="1" applyAlignment="1" applyProtection="1">
      <alignment horizontal="left"/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4" xfId="0" applyFont="1" applyFill="1" applyBorder="1" applyAlignment="1" applyProtection="1">
      <alignment horizontal="left" vertical="center" wrapText="1"/>
      <protection hidden="1"/>
    </xf>
    <xf numFmtId="0" fontId="2" fillId="6" borderId="7" xfId="0" applyFont="1" applyFill="1" applyBorder="1" applyAlignment="1" applyProtection="1">
      <alignment horizontal="left" vertical="center" wrapText="1"/>
      <protection hidden="1"/>
    </xf>
    <xf numFmtId="3" fontId="2" fillId="6" borderId="7" xfId="0" applyNumberFormat="1" applyFont="1" applyFill="1" applyBorder="1" applyAlignment="1" applyProtection="1">
      <alignment horizontal="center" vertical="center" wrapText="1"/>
      <protection hidden="1"/>
    </xf>
    <xf numFmtId="3" fontId="2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4" xfId="0" applyFont="1" applyFill="1" applyBorder="1" applyAlignment="1" applyProtection="1">
      <alignment horizontal="right" vertical="center" wrapText="1"/>
      <protection hidden="1"/>
    </xf>
    <xf numFmtId="0" fontId="2" fillId="6" borderId="7" xfId="0" applyFont="1" applyFill="1" applyBorder="1" applyAlignment="1" applyProtection="1">
      <alignment horizontal="right" vertical="center" wrapText="1"/>
      <protection hidden="1"/>
    </xf>
    <xf numFmtId="14" fontId="2" fillId="6" borderId="7" xfId="0" applyNumberFormat="1" applyFont="1" applyFill="1" applyBorder="1" applyAlignment="1" applyProtection="1">
      <alignment horizontal="center" vertical="center" wrapText="1"/>
      <protection hidden="1"/>
    </xf>
    <xf numFmtId="3" fontId="45" fillId="0" borderId="49" xfId="0" applyNumberFormat="1" applyFont="1" applyFill="1" applyBorder="1" applyAlignment="1" applyProtection="1">
      <alignment horizontal="left"/>
      <protection locked="0" hidden="1"/>
    </xf>
    <xf numFmtId="165" fontId="45" fillId="0" borderId="52" xfId="0" applyNumberFormat="1" applyFont="1" applyFill="1" applyBorder="1" applyAlignment="1" applyProtection="1">
      <alignment horizontal="center"/>
      <protection locked="0" hidden="1"/>
    </xf>
    <xf numFmtId="0" fontId="45" fillId="0" borderId="52" xfId="0" applyFont="1" applyFill="1" applyBorder="1" applyAlignment="1" applyProtection="1">
      <alignment horizontal="center"/>
      <protection locked="0" hidden="1"/>
    </xf>
    <xf numFmtId="0" fontId="45" fillId="0" borderId="53" xfId="0" applyFont="1" applyFill="1" applyBorder="1" applyAlignment="1" applyProtection="1">
      <alignment horizontal="center"/>
      <protection locked="0" hidden="1"/>
    </xf>
    <xf numFmtId="3" fontId="45" fillId="0" borderId="52" xfId="0" applyNumberFormat="1" applyFont="1" applyFill="1" applyBorder="1" applyAlignment="1" applyProtection="1">
      <alignment horizontal="left"/>
      <protection locked="0" hidden="1"/>
    </xf>
    <xf numFmtId="0" fontId="45" fillId="0" borderId="52" xfId="0" applyFont="1" applyFill="1" applyBorder="1" applyAlignment="1" applyProtection="1">
      <alignment horizontal="left"/>
      <protection locked="0" hidden="1"/>
    </xf>
    <xf numFmtId="0" fontId="45" fillId="0" borderId="53" xfId="0" applyFont="1" applyFill="1" applyBorder="1" applyAlignment="1" applyProtection="1">
      <alignment horizontal="left"/>
      <protection locked="0" hidden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  <protection hidden="1"/>
    </xf>
    <xf numFmtId="4" fontId="0" fillId="0" borderId="3" xfId="0" applyNumberFormat="1" applyFill="1" applyBorder="1" applyAlignment="1" applyProtection="1">
      <alignment horizontal="center" vertical="center"/>
      <protection locked="0" hidden="1"/>
    </xf>
    <xf numFmtId="4" fontId="0" fillId="0" borderId="2" xfId="0" applyNumberFormat="1" applyFill="1" applyBorder="1" applyAlignment="1" applyProtection="1">
      <alignment horizontal="center" vertical="center"/>
      <protection locked="0" hidden="1"/>
    </xf>
    <xf numFmtId="4" fontId="0" fillId="0" borderId="6" xfId="0" applyNumberFormat="1" applyFill="1" applyBorder="1" applyAlignment="1" applyProtection="1">
      <alignment horizontal="center" vertical="center"/>
      <protection locked="0" hidden="1"/>
    </xf>
    <xf numFmtId="3" fontId="0" fillId="0" borderId="3" xfId="0" applyNumberFormat="1" applyFill="1" applyBorder="1" applyAlignment="1" applyProtection="1">
      <alignment horizontal="right" vertical="center"/>
      <protection locked="0" hidden="1"/>
    </xf>
    <xf numFmtId="3" fontId="0" fillId="0" borderId="2" xfId="0" applyNumberFormat="1" applyFill="1" applyBorder="1" applyAlignment="1" applyProtection="1">
      <alignment horizontal="right" vertical="center"/>
      <protection locked="0" hidden="1"/>
    </xf>
    <xf numFmtId="3" fontId="0" fillId="0" borderId="6" xfId="0" applyNumberFormat="1" applyFill="1" applyBorder="1" applyAlignment="1" applyProtection="1">
      <alignment horizontal="right" vertical="center"/>
      <protection locked="0" hidden="1"/>
    </xf>
    <xf numFmtId="0" fontId="6" fillId="5" borderId="1" xfId="1" applyFont="1" applyFill="1" applyBorder="1" applyAlignment="1" applyProtection="1">
      <alignment horizontal="center" vertical="center" wrapText="1"/>
      <protection hidden="1"/>
    </xf>
    <xf numFmtId="0" fontId="0" fillId="6" borderId="4" xfId="0" applyFill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4" xfId="0" applyFill="1" applyBorder="1" applyAlignment="1" applyProtection="1">
      <alignment horizontal="center"/>
      <protection hidden="1"/>
    </xf>
    <xf numFmtId="0" fontId="0" fillId="6" borderId="7" xfId="0" applyFill="1" applyBorder="1" applyAlignment="1" applyProtection="1">
      <alignment horizontal="center"/>
      <protection hidden="1"/>
    </xf>
    <xf numFmtId="0" fontId="0" fillId="6" borderId="5" xfId="0" applyFill="1" applyBorder="1" applyAlignment="1" applyProtection="1">
      <alignment horizontal="center"/>
      <protection hidden="1"/>
    </xf>
    <xf numFmtId="0" fontId="11" fillId="6" borderId="3" xfId="0" applyFont="1" applyFill="1" applyBorder="1" applyAlignment="1" applyProtection="1">
      <alignment horizontal="center" vertical="center" wrapText="1"/>
      <protection hidden="1"/>
    </xf>
    <xf numFmtId="0" fontId="11" fillId="6" borderId="2" xfId="0" applyFont="1" applyFill="1" applyBorder="1" applyAlignment="1" applyProtection="1">
      <alignment horizontal="center" vertical="center" wrapText="1"/>
      <protection hidden="1"/>
    </xf>
    <xf numFmtId="0" fontId="4" fillId="6" borderId="3" xfId="0" applyFont="1" applyFill="1" applyBorder="1" applyAlignment="1" applyProtection="1">
      <alignment horizontal="center" vertical="center" wrapText="1"/>
      <protection hidden="1"/>
    </xf>
    <xf numFmtId="0" fontId="4" fillId="6" borderId="2" xfId="0" applyFont="1" applyFill="1" applyBorder="1" applyAlignment="1" applyProtection="1">
      <alignment horizontal="center" vertical="center" wrapText="1"/>
      <protection hidden="1"/>
    </xf>
    <xf numFmtId="0" fontId="4" fillId="6" borderId="6" xfId="0" applyFont="1" applyFill="1" applyBorder="1" applyAlignment="1" applyProtection="1">
      <alignment horizontal="center" vertical="center" wrapText="1"/>
      <protection hidden="1"/>
    </xf>
    <xf numFmtId="0" fontId="9" fillId="5" borderId="1" xfId="3" applyFont="1" applyFill="1" applyBorder="1" applyAlignment="1" applyProtection="1">
      <alignment horizontal="left" vertical="center" wrapText="1"/>
      <protection hidden="1"/>
    </xf>
    <xf numFmtId="0" fontId="9" fillId="5" borderId="4" xfId="3" applyFont="1" applyFill="1" applyBorder="1" applyAlignment="1" applyProtection="1">
      <alignment horizontal="left" vertical="center" wrapText="1"/>
      <protection hidden="1"/>
    </xf>
    <xf numFmtId="0" fontId="9" fillId="5" borderId="5" xfId="3" applyFont="1" applyFill="1" applyBorder="1" applyAlignment="1" applyProtection="1">
      <alignment horizontal="left" vertical="center" wrapText="1"/>
      <protection hidden="1"/>
    </xf>
    <xf numFmtId="0" fontId="9" fillId="5" borderId="7" xfId="3" applyFont="1" applyFill="1" applyBorder="1" applyAlignment="1" applyProtection="1">
      <alignment horizontal="left" vertical="center" wrapText="1"/>
      <protection hidden="1"/>
    </xf>
    <xf numFmtId="3" fontId="0" fillId="6" borderId="1" xfId="0" applyNumberFormat="1" applyFill="1" applyBorder="1" applyAlignment="1" applyProtection="1">
      <alignment horizontal="center" vertical="center" wrapText="1"/>
      <protection hidden="1"/>
    </xf>
    <xf numFmtId="164" fontId="9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0" xfId="0" applyFont="1" applyFill="1" applyBorder="1" applyAlignment="1" applyProtection="1">
      <alignment horizontal="left" vertical="top" wrapText="1"/>
      <protection hidden="1"/>
    </xf>
    <xf numFmtId="168" fontId="39" fillId="0" borderId="0" xfId="0" applyNumberFormat="1" applyFont="1" applyFill="1" applyBorder="1" applyAlignment="1" applyProtection="1">
      <alignment horizontal="left" wrapText="1"/>
      <protection hidden="1"/>
    </xf>
    <xf numFmtId="0" fontId="0" fillId="0" borderId="10" xfId="0" applyFont="1" applyFill="1" applyBorder="1" applyAlignment="1" applyProtection="1">
      <alignment horizontal="left" wrapText="1"/>
      <protection hidden="1"/>
    </xf>
    <xf numFmtId="0" fontId="2" fillId="0" borderId="41" xfId="0" applyFont="1" applyFill="1" applyBorder="1" applyAlignment="1" applyProtection="1">
      <alignment horizontal="left" vertical="top" wrapText="1"/>
      <protection hidden="1"/>
    </xf>
    <xf numFmtId="0" fontId="2" fillId="0" borderId="42" xfId="0" applyFont="1" applyFill="1" applyBorder="1" applyAlignment="1" applyProtection="1">
      <alignment horizontal="left" vertical="top" wrapText="1"/>
      <protection hidden="1"/>
    </xf>
    <xf numFmtId="0" fontId="2" fillId="0" borderId="12" xfId="0" applyFont="1" applyFill="1" applyBorder="1" applyAlignment="1" applyProtection="1">
      <alignment horizontal="left" vertical="top" wrapText="1"/>
      <protection hidden="1"/>
    </xf>
    <xf numFmtId="0" fontId="2" fillId="0" borderId="13" xfId="0" applyFont="1" applyFill="1" applyBorder="1" applyAlignment="1" applyProtection="1">
      <alignment horizontal="left" vertical="top" wrapText="1"/>
      <protection hidden="1"/>
    </xf>
    <xf numFmtId="0" fontId="2" fillId="0" borderId="8" xfId="0" applyFont="1" applyFill="1" applyBorder="1" applyAlignment="1" applyProtection="1">
      <alignment horizontal="left" vertical="top" wrapText="1"/>
      <protection hidden="1"/>
    </xf>
    <xf numFmtId="0" fontId="0" fillId="0" borderId="4" xfId="0" applyFill="1" applyBorder="1" applyAlignment="1" applyProtection="1">
      <alignment horizontal="left" wrapText="1"/>
      <protection hidden="1"/>
    </xf>
    <xf numFmtId="0" fontId="0" fillId="0" borderId="7" xfId="0" applyFill="1" applyBorder="1" applyAlignment="1" applyProtection="1">
      <alignment horizontal="left" wrapText="1"/>
      <protection hidden="1"/>
    </xf>
    <xf numFmtId="4" fontId="0" fillId="0" borderId="4" xfId="0" applyNumberFormat="1" applyFill="1" applyBorder="1" applyAlignment="1" applyProtection="1">
      <alignment horizontal="right" vertical="center"/>
      <protection hidden="1"/>
    </xf>
    <xf numFmtId="4" fontId="0" fillId="0" borderId="5" xfId="0" applyNumberFormat="1" applyFill="1" applyBorder="1" applyAlignment="1" applyProtection="1">
      <alignment horizontal="right" vertical="center"/>
      <protection hidden="1"/>
    </xf>
    <xf numFmtId="0" fontId="0" fillId="0" borderId="4" xfId="0" applyFill="1" applyBorder="1" applyAlignment="1" applyProtection="1">
      <alignment horizontal="left"/>
      <protection hidden="1"/>
    </xf>
    <xf numFmtId="0" fontId="0" fillId="0" borderId="7" xfId="0" applyFill="1" applyBorder="1" applyAlignment="1" applyProtection="1">
      <alignment horizontal="left"/>
      <protection hidden="1"/>
    </xf>
    <xf numFmtId="3" fontId="0" fillId="0" borderId="4" xfId="0" applyNumberFormat="1" applyFill="1" applyBorder="1" applyAlignment="1" applyProtection="1">
      <alignment horizontal="right" vertical="center"/>
      <protection hidden="1"/>
    </xf>
    <xf numFmtId="3" fontId="0" fillId="0" borderId="5" xfId="0" applyNumberFormat="1" applyFill="1" applyBorder="1" applyAlignment="1" applyProtection="1">
      <alignment horizontal="right" vertical="center"/>
      <protection hidden="1"/>
    </xf>
    <xf numFmtId="4" fontId="0" fillId="0" borderId="3" xfId="0" applyNumberFormat="1" applyFill="1" applyBorder="1" applyAlignment="1" applyProtection="1">
      <alignment horizontal="center" vertical="center"/>
      <protection hidden="1"/>
    </xf>
    <xf numFmtId="4" fontId="0" fillId="0" borderId="2" xfId="0" applyNumberFormat="1" applyFill="1" applyBorder="1" applyAlignment="1" applyProtection="1">
      <alignment horizontal="center" vertical="center"/>
      <protection hidden="1"/>
    </xf>
    <xf numFmtId="4" fontId="0" fillId="0" borderId="6" xfId="0" applyNumberFormat="1" applyFill="1" applyBorder="1" applyAlignment="1" applyProtection="1">
      <alignment horizontal="center" vertical="center"/>
      <protection hidden="1"/>
    </xf>
    <xf numFmtId="14" fontId="0" fillId="0" borderId="0" xfId="0" applyNumberFormat="1" applyFill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left"/>
      <protection hidden="1"/>
    </xf>
    <xf numFmtId="0" fontId="0" fillId="0" borderId="10" xfId="0" applyFill="1" applyBorder="1" applyAlignment="1" applyProtection="1">
      <alignment horizontal="left"/>
      <protection hidden="1"/>
    </xf>
    <xf numFmtId="0" fontId="0" fillId="0" borderId="11" xfId="0" applyFill="1" applyBorder="1" applyAlignment="1" applyProtection="1">
      <alignment horizontal="left"/>
      <protection hidden="1"/>
    </xf>
    <xf numFmtId="0" fontId="2" fillId="0" borderId="41" xfId="0" applyFont="1" applyFill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2" fillId="0" borderId="42" xfId="0" applyFont="1" applyFill="1" applyBorder="1" applyAlignment="1" applyProtection="1">
      <alignment horizontal="left"/>
      <protection hidden="1"/>
    </xf>
    <xf numFmtId="0" fontId="0" fillId="0" borderId="4" xfId="0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 wrapText="1"/>
      <protection hidden="1"/>
    </xf>
    <xf numFmtId="0" fontId="0" fillId="0" borderId="4" xfId="0" applyFont="1" applyFill="1" applyBorder="1" applyAlignment="1" applyProtection="1">
      <alignment horizontal="left" wrapText="1"/>
      <protection hidden="1"/>
    </xf>
    <xf numFmtId="0" fontId="0" fillId="0" borderId="7" xfId="0" applyFont="1" applyFill="1" applyBorder="1" applyAlignment="1" applyProtection="1">
      <alignment horizontal="left" wrapText="1"/>
      <protection hidden="1"/>
    </xf>
    <xf numFmtId="3" fontId="0" fillId="0" borderId="3" xfId="0" applyNumberFormat="1" applyFill="1" applyBorder="1" applyAlignment="1" applyProtection="1">
      <alignment horizontal="center" vertical="center"/>
      <protection hidden="1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3" fontId="0" fillId="0" borderId="6" xfId="0" applyNumberFormat="1" applyFill="1" applyBorder="1" applyAlignment="1" applyProtection="1">
      <alignment horizontal="center" vertical="center"/>
      <protection hidden="1"/>
    </xf>
    <xf numFmtId="0" fontId="0" fillId="0" borderId="9" xfId="0" applyFill="1" applyBorder="1" applyAlignment="1" applyProtection="1">
      <alignment horizontal="left" vertical="center" wrapText="1"/>
      <protection hidden="1"/>
    </xf>
    <xf numFmtId="0" fontId="0" fillId="0" borderId="10" xfId="0" applyFill="1" applyBorder="1" applyAlignment="1" applyProtection="1">
      <alignment horizontal="left" vertical="center" wrapText="1"/>
      <protection hidden="1"/>
    </xf>
    <xf numFmtId="0" fontId="0" fillId="0" borderId="12" xfId="0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0" fillId="0" borderId="11" xfId="0" applyFill="1" applyBorder="1" applyAlignment="1" applyProtection="1">
      <alignment horizontal="center" vertical="center"/>
      <protection hidden="1"/>
    </xf>
    <xf numFmtId="0" fontId="0" fillId="0" borderId="8" xfId="0" applyFill="1" applyBorder="1" applyAlignment="1" applyProtection="1">
      <alignment horizontal="center" vertic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11" xfId="0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42" xfId="0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0" fontId="0" fillId="0" borderId="8" xfId="0" applyFill="1" applyBorder="1" applyAlignment="1" applyProtection="1">
      <alignment horizontal="center"/>
      <protection hidden="1"/>
    </xf>
    <xf numFmtId="14" fontId="0" fillId="12" borderId="0" xfId="0" applyNumberFormat="1" applyFont="1" applyFill="1" applyAlignment="1" applyProtection="1">
      <alignment horizontal="left"/>
      <protection locked="0" hidden="1"/>
    </xf>
    <xf numFmtId="0" fontId="0" fillId="12" borderId="0" xfId="0" applyFont="1" applyFill="1" applyAlignment="1" applyProtection="1">
      <alignment horizontal="left"/>
      <protection locked="0" hidden="1"/>
    </xf>
    <xf numFmtId="3" fontId="0" fillId="0" borderId="3" xfId="0" applyNumberFormat="1" applyFill="1" applyBorder="1" applyAlignment="1" applyProtection="1">
      <alignment horizontal="right" vertical="center" shrinkToFit="1"/>
      <protection hidden="1"/>
    </xf>
    <xf numFmtId="3" fontId="0" fillId="0" borderId="2" xfId="0" applyNumberFormat="1" applyFill="1" applyBorder="1" applyAlignment="1" applyProtection="1">
      <alignment horizontal="right" vertical="center" shrinkToFit="1"/>
      <protection hidden="1"/>
    </xf>
    <xf numFmtId="3" fontId="0" fillId="0" borderId="6" xfId="0" applyNumberFormat="1" applyFill="1" applyBorder="1" applyAlignment="1" applyProtection="1">
      <alignment horizontal="right" vertical="center" shrinkToFi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1" xfId="0" applyFont="1" applyFill="1" applyBorder="1" applyAlignment="1" applyProtection="1">
      <alignment horizontal="center" vertical="center" wrapText="1"/>
      <protection hidden="1"/>
    </xf>
    <xf numFmtId="0" fontId="4" fillId="0" borderId="41" xfId="0" applyFont="1" applyFill="1" applyBorder="1" applyAlignment="1" applyProtection="1">
      <alignment horizontal="center" vertical="center" wrapText="1"/>
      <protection hidden="1"/>
    </xf>
    <xf numFmtId="0" fontId="4" fillId="0" borderId="42" xfId="0" applyFont="1" applyFill="1" applyBorder="1" applyAlignment="1" applyProtection="1">
      <alignment horizontal="center" vertical="center" wrapText="1"/>
      <protection hidden="1"/>
    </xf>
    <xf numFmtId="0" fontId="4" fillId="0" borderId="12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3" fontId="2" fillId="0" borderId="4" xfId="0" applyNumberFormat="1" applyFont="1" applyFill="1" applyBorder="1" applyAlignment="1" applyProtection="1">
      <alignment horizontal="right" vertical="center"/>
      <protection hidden="1"/>
    </xf>
    <xf numFmtId="3" fontId="2" fillId="0" borderId="5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14" fontId="9" fillId="0" borderId="0" xfId="3" applyNumberFormat="1" applyFont="1" applyFill="1" applyBorder="1" applyAlignment="1" applyProtection="1">
      <alignment horizontal="right" vertical="center" wrapText="1"/>
      <protection hidden="1"/>
    </xf>
    <xf numFmtId="0" fontId="0" fillId="0" borderId="4" xfId="0" applyFont="1" applyFill="1" applyBorder="1" applyAlignment="1" applyProtection="1">
      <alignment horizontal="left"/>
      <protection hidden="1"/>
    </xf>
    <xf numFmtId="0" fontId="0" fillId="0" borderId="7" xfId="0" applyFont="1" applyFill="1" applyBorder="1" applyAlignment="1" applyProtection="1">
      <alignment horizontal="left"/>
      <protection hidden="1"/>
    </xf>
    <xf numFmtId="0" fontId="0" fillId="0" borderId="5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/>
    </xf>
    <xf numFmtId="0" fontId="0" fillId="0" borderId="3" xfId="0" applyBorder="1" applyAlignment="1" applyProtection="1">
      <alignment horizontal="center" wrapText="1"/>
    </xf>
    <xf numFmtId="0" fontId="0" fillId="0" borderId="6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left"/>
      <protection locked="0"/>
    </xf>
    <xf numFmtId="0" fontId="2" fillId="12" borderId="40" xfId="0" applyFont="1" applyFill="1" applyBorder="1" applyAlignment="1" applyProtection="1">
      <alignment horizontal="left"/>
    </xf>
    <xf numFmtId="0" fontId="2" fillId="12" borderId="33" xfId="0" applyFont="1" applyFill="1" applyBorder="1" applyAlignment="1" applyProtection="1">
      <alignment horizontal="left"/>
    </xf>
    <xf numFmtId="0" fontId="0" fillId="12" borderId="38" xfId="0" applyFill="1" applyBorder="1" applyAlignment="1" applyProtection="1">
      <alignment horizontal="left" vertical="center"/>
    </xf>
    <xf numFmtId="0" fontId="0" fillId="12" borderId="29" xfId="0" applyFill="1" applyBorder="1" applyAlignment="1" applyProtection="1">
      <alignment horizontal="left" vertical="center"/>
    </xf>
    <xf numFmtId="0" fontId="2" fillId="12" borderId="15" xfId="0" applyFont="1" applyFill="1" applyBorder="1" applyAlignment="1" applyProtection="1">
      <alignment horizontal="left"/>
    </xf>
    <xf numFmtId="0" fontId="2" fillId="12" borderId="16" xfId="0" applyFont="1" applyFill="1" applyBorder="1" applyAlignment="1" applyProtection="1">
      <alignment horizontal="left"/>
    </xf>
    <xf numFmtId="0" fontId="2" fillId="12" borderId="19" xfId="0" applyFont="1" applyFill="1" applyBorder="1" applyAlignment="1" applyProtection="1">
      <alignment horizontal="left"/>
    </xf>
    <xf numFmtId="0" fontId="0" fillId="12" borderId="23" xfId="0" applyFill="1" applyBorder="1" applyAlignment="1" applyProtection="1">
      <alignment horizontal="center" vertical="center" wrapText="1"/>
    </xf>
    <xf numFmtId="0" fontId="0" fillId="12" borderId="14" xfId="0" applyFill="1" applyBorder="1" applyAlignment="1" applyProtection="1">
      <alignment horizontal="center" vertical="center" wrapText="1"/>
    </xf>
    <xf numFmtId="0" fontId="0" fillId="12" borderId="12" xfId="0" applyFill="1" applyBorder="1" applyAlignment="1" applyProtection="1">
      <alignment horizontal="center" vertical="center" wrapText="1"/>
    </xf>
    <xf numFmtId="0" fontId="0" fillId="12" borderId="18" xfId="0" applyFill="1" applyBorder="1" applyAlignment="1" applyProtection="1">
      <alignment horizontal="center" vertical="center" wrapText="1"/>
    </xf>
    <xf numFmtId="0" fontId="0" fillId="12" borderId="26" xfId="0" applyFill="1" applyBorder="1" applyAlignment="1" applyProtection="1">
      <alignment horizontal="center" vertical="center" wrapText="1"/>
    </xf>
    <xf numFmtId="0" fontId="0" fillId="12" borderId="28" xfId="0" applyFill="1" applyBorder="1" applyAlignment="1" applyProtection="1">
      <alignment horizontal="center" vertical="center" wrapText="1"/>
    </xf>
    <xf numFmtId="0" fontId="0" fillId="12" borderId="3" xfId="0" applyFill="1" applyBorder="1" applyAlignment="1" applyProtection="1">
      <alignment horizontal="center" vertical="center" wrapText="1"/>
    </xf>
    <xf numFmtId="0" fontId="0" fillId="12" borderId="6" xfId="0" applyFill="1" applyBorder="1" applyAlignment="1" applyProtection="1">
      <alignment horizontal="center" vertical="center" wrapText="1"/>
    </xf>
    <xf numFmtId="0" fontId="0" fillId="12" borderId="22" xfId="0" applyFill="1" applyBorder="1" applyAlignment="1" applyProtection="1">
      <alignment horizontal="center" vertical="center" wrapText="1"/>
    </xf>
    <xf numFmtId="0" fontId="4" fillId="12" borderId="24" xfId="0" applyFont="1" applyFill="1" applyBorder="1" applyAlignment="1" applyProtection="1">
      <alignment horizontal="center" vertical="center" wrapText="1"/>
    </xf>
    <xf numFmtId="0" fontId="4" fillId="12" borderId="25" xfId="0" applyFont="1" applyFill="1" applyBorder="1" applyAlignment="1" applyProtection="1">
      <alignment horizontal="center" vertical="center" wrapText="1"/>
    </xf>
    <xf numFmtId="0" fontId="4" fillId="12" borderId="27" xfId="0" applyFont="1" applyFill="1" applyBorder="1" applyAlignment="1" applyProtection="1">
      <alignment horizontal="center" vertical="center" wrapText="1"/>
    </xf>
    <xf numFmtId="0" fontId="4" fillId="12" borderId="3" xfId="0" applyFont="1" applyFill="1" applyBorder="1" applyAlignment="1" applyProtection="1">
      <alignment horizontal="center" vertical="center" wrapText="1"/>
    </xf>
    <xf numFmtId="0" fontId="4" fillId="12" borderId="2" xfId="0" applyFont="1" applyFill="1" applyBorder="1" applyAlignment="1" applyProtection="1">
      <alignment horizontal="center" vertical="center" wrapText="1"/>
    </xf>
    <xf numFmtId="0" fontId="4" fillId="12" borderId="6" xfId="0" applyFont="1" applyFill="1" applyBorder="1" applyAlignment="1" applyProtection="1">
      <alignment horizontal="center" vertical="center" wrapText="1"/>
    </xf>
    <xf numFmtId="0" fontId="0" fillId="12" borderId="39" xfId="0" applyFill="1" applyBorder="1" applyAlignment="1" applyProtection="1">
      <alignment horizontal="left"/>
    </xf>
    <xf numFmtId="0" fontId="0" fillId="12" borderId="1" xfId="0" applyFill="1" applyBorder="1" applyAlignment="1" applyProtection="1">
      <alignment horizontal="left"/>
    </xf>
    <xf numFmtId="0" fontId="16" fillId="12" borderId="56" xfId="0" applyFont="1" applyFill="1" applyBorder="1" applyAlignment="1">
      <alignment horizontal="left" wrapText="1"/>
    </xf>
    <xf numFmtId="0" fontId="16" fillId="12" borderId="0" xfId="0" applyFont="1" applyFill="1" applyAlignment="1">
      <alignment horizontal="left" wrapText="1"/>
    </xf>
  </cellXfs>
  <cellStyles count="8">
    <cellStyle name="Hypertextový odkaz" xfId="7" builtinId="8"/>
    <cellStyle name="Neutrální 2" xfId="3" xr:uid="{00000000-0005-0000-0000-000001000000}"/>
    <cellStyle name="Normální" xfId="0" builtinId="0"/>
    <cellStyle name="Normální 2" xfId="5" xr:uid="{00000000-0005-0000-0000-000003000000}"/>
    <cellStyle name="normální 2 3" xfId="1" xr:uid="{00000000-0005-0000-0000-000004000000}"/>
    <cellStyle name="Normální 8" xfId="6" xr:uid="{00000000-0005-0000-0000-000005000000}"/>
    <cellStyle name="Procenta 2" xfId="2" xr:uid="{00000000-0005-0000-0000-000006000000}"/>
    <cellStyle name="Zvýraznění 6 2" xfId="4" xr:uid="{00000000-0005-0000-0000-000007000000}"/>
  </cellStyles>
  <dxfs count="0"/>
  <tableStyles count="0" defaultTableStyle="TableStyleMedium2" defaultPivotStyle="PivotStyleLight16"/>
  <colors>
    <mruColors>
      <color rgb="FFF8F8F8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vdb.czso.cz/vdbvo2/faces/index.jsf?page=vystup-objekt&amp;pvo=MZD02-A&amp;f=TABULKA&amp;z=T&amp;skupId=849&amp;katalog=30852&amp;pvo=MZD02-A&amp;c=v147~6__RP2018QP1" TargetMode="External"/><Relationship Id="rId2" Type="http://schemas.openxmlformats.org/officeDocument/2006/relationships/hyperlink" Target="https://vdb.czso.cz/vdbvo2/faces/cs/index.jsf?page=vystup-objekt&amp;pvo=CEN083A&amp;z=T&amp;f=TABULKA&amp;skupId=2218&amp;katalog=31779&amp;pvo=CEN083A&amp;evo=v2425_!_CEN-SPO-BAZIC2005-EM_1" TargetMode="External"/><Relationship Id="rId1" Type="http://schemas.openxmlformats.org/officeDocument/2006/relationships/hyperlink" Target="https://www.kurzy.cz/komodity/benzin-nafta-cena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O16"/>
  <sheetViews>
    <sheetView showGridLines="0" tabSelected="1" workbookViewId="0">
      <selection activeCell="Q13" sqref="Q13"/>
    </sheetView>
  </sheetViews>
  <sheetFormatPr defaultColWidth="9.109375" defaultRowHeight="14.4" x14ac:dyDescent="0.3"/>
  <cols>
    <col min="1" max="1" width="1.109375" style="97" customWidth="1"/>
    <col min="2" max="2" width="4.88671875" style="97" customWidth="1"/>
    <col min="3" max="3" width="11" style="97" customWidth="1"/>
    <col min="4" max="4" width="5.6640625" style="97" customWidth="1"/>
    <col min="5" max="5" width="7.5546875" style="97" customWidth="1"/>
    <col min="6" max="7" width="8.33203125" style="97" customWidth="1"/>
    <col min="8" max="8" width="6.6640625" style="97" customWidth="1"/>
    <col min="9" max="9" width="6.33203125" style="97" customWidth="1"/>
    <col min="10" max="11" width="8.33203125" style="97" customWidth="1"/>
    <col min="12" max="12" width="10" style="97" customWidth="1"/>
    <col min="13" max="13" width="10.5546875" style="97" customWidth="1"/>
    <col min="14" max="14" width="1.109375" style="97" customWidth="1"/>
    <col min="15" max="15" width="9.109375" style="97"/>
    <col min="16" max="16384" width="9.109375" style="1"/>
  </cols>
  <sheetData>
    <row r="1" spans="1:15" x14ac:dyDescent="0.3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5" ht="15.6" x14ac:dyDescent="0.3">
      <c r="A2" s="96"/>
      <c r="B2" s="263" t="s">
        <v>290</v>
      </c>
      <c r="C2" s="263"/>
      <c r="D2" s="263"/>
      <c r="E2" s="263"/>
      <c r="F2" s="263"/>
      <c r="G2" s="263"/>
      <c r="H2" s="264" t="s">
        <v>301</v>
      </c>
      <c r="I2" s="264"/>
      <c r="J2" s="264"/>
      <c r="K2" s="264"/>
      <c r="L2" s="264"/>
      <c r="M2" s="264"/>
      <c r="N2" s="96"/>
    </row>
    <row r="3" spans="1:15" x14ac:dyDescent="0.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5" x14ac:dyDescent="0.3">
      <c r="A4" s="96"/>
      <c r="B4" s="98" t="s">
        <v>291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4"/>
      <c r="N4" s="96"/>
    </row>
    <row r="5" spans="1:15" ht="15" customHeight="1" x14ac:dyDescent="0.3">
      <c r="A5" s="96"/>
      <c r="B5" s="257" t="s">
        <v>302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9"/>
      <c r="N5" s="96"/>
    </row>
    <row r="6" spans="1:15" ht="18.75" customHeight="1" x14ac:dyDescent="0.3">
      <c r="A6" s="96"/>
      <c r="B6" s="260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2"/>
      <c r="N6" s="96"/>
    </row>
    <row r="7" spans="1:15" ht="15" customHeight="1" x14ac:dyDescent="0.3">
      <c r="A7" s="96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96"/>
    </row>
    <row r="8" spans="1:15" s="103" customFormat="1" ht="29.25" customHeight="1" x14ac:dyDescent="0.3">
      <c r="A8" s="101"/>
      <c r="B8" s="265" t="s">
        <v>303</v>
      </c>
      <c r="C8" s="266"/>
      <c r="D8" s="266"/>
      <c r="E8" s="266"/>
      <c r="F8" s="267">
        <f>VI.Nabídka!H20</f>
        <v>10656817</v>
      </c>
      <c r="G8" s="268"/>
      <c r="H8" s="269" t="s">
        <v>292</v>
      </c>
      <c r="I8" s="270"/>
      <c r="J8" s="271">
        <v>43466</v>
      </c>
      <c r="K8" s="271"/>
      <c r="L8" s="142" t="s">
        <v>16</v>
      </c>
      <c r="M8" s="155">
        <v>47483</v>
      </c>
      <c r="N8" s="101"/>
      <c r="O8" s="102"/>
    </row>
    <row r="9" spans="1:15" x14ac:dyDescent="0.3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1:15" x14ac:dyDescent="0.3">
      <c r="A10" s="96"/>
      <c r="B10" s="104" t="s">
        <v>293</v>
      </c>
      <c r="C10" s="105"/>
      <c r="D10" s="105"/>
      <c r="E10" s="105"/>
      <c r="F10" s="105"/>
      <c r="G10" s="106"/>
      <c r="H10" s="107" t="s">
        <v>294</v>
      </c>
      <c r="I10" s="99"/>
      <c r="J10" s="99"/>
      <c r="K10" s="99"/>
      <c r="L10" s="99"/>
      <c r="M10" s="100"/>
      <c r="N10" s="96"/>
    </row>
    <row r="11" spans="1:15" x14ac:dyDescent="0.3">
      <c r="A11" s="96"/>
      <c r="B11" s="252"/>
      <c r="C11" s="253"/>
      <c r="D11" s="253"/>
      <c r="E11" s="253"/>
      <c r="F11" s="253"/>
      <c r="G11" s="254"/>
      <c r="H11" s="108" t="s">
        <v>295</v>
      </c>
      <c r="I11" s="109"/>
      <c r="J11" s="109"/>
      <c r="K11" s="255"/>
      <c r="L11" s="255"/>
      <c r="M11" s="256"/>
      <c r="N11" s="96"/>
    </row>
    <row r="12" spans="1:15" x14ac:dyDescent="0.3">
      <c r="A12" s="96"/>
      <c r="B12" s="252"/>
      <c r="C12" s="253"/>
      <c r="D12" s="253"/>
      <c r="E12" s="253"/>
      <c r="F12" s="253"/>
      <c r="G12" s="254"/>
      <c r="H12" s="108" t="s">
        <v>296</v>
      </c>
      <c r="I12" s="109"/>
      <c r="J12" s="109"/>
      <c r="K12" s="253"/>
      <c r="L12" s="253"/>
      <c r="M12" s="254"/>
      <c r="N12" s="96"/>
    </row>
    <row r="13" spans="1:15" x14ac:dyDescent="0.3">
      <c r="A13" s="96"/>
      <c r="B13" s="252"/>
      <c r="C13" s="253"/>
      <c r="D13" s="253"/>
      <c r="E13" s="253"/>
      <c r="F13" s="253"/>
      <c r="G13" s="254"/>
      <c r="H13" s="108" t="s">
        <v>297</v>
      </c>
      <c r="I13" s="109"/>
      <c r="J13" s="109"/>
      <c r="K13" s="272"/>
      <c r="L13" s="253"/>
      <c r="M13" s="254"/>
      <c r="N13" s="96"/>
    </row>
    <row r="14" spans="1:15" x14ac:dyDescent="0.3">
      <c r="A14" s="96"/>
      <c r="B14" s="110" t="s">
        <v>298</v>
      </c>
      <c r="C14" s="273"/>
      <c r="D14" s="273"/>
      <c r="E14" s="111" t="s">
        <v>299</v>
      </c>
      <c r="F14" s="274"/>
      <c r="G14" s="275"/>
      <c r="H14" s="112" t="s">
        <v>300</v>
      </c>
      <c r="I14" s="113"/>
      <c r="J14" s="113"/>
      <c r="K14" s="276"/>
      <c r="L14" s="277"/>
      <c r="M14" s="278"/>
      <c r="N14" s="96"/>
    </row>
    <row r="15" spans="1:15" ht="8.25" customHeight="1" x14ac:dyDescent="0.3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</row>
    <row r="16" spans="1:15" x14ac:dyDescent="0.3">
      <c r="B16" s="251" t="s">
        <v>358</v>
      </c>
    </row>
  </sheetData>
  <mergeCells count="16">
    <mergeCell ref="B12:G12"/>
    <mergeCell ref="K12:M12"/>
    <mergeCell ref="B13:G13"/>
    <mergeCell ref="K13:M13"/>
    <mergeCell ref="C14:D14"/>
    <mergeCell ref="F14:G14"/>
    <mergeCell ref="K14:M14"/>
    <mergeCell ref="B11:G11"/>
    <mergeCell ref="K11:M11"/>
    <mergeCell ref="B5:M6"/>
    <mergeCell ref="B2:G2"/>
    <mergeCell ref="H2:M2"/>
    <mergeCell ref="B8:E8"/>
    <mergeCell ref="F8:G8"/>
    <mergeCell ref="H8:I8"/>
    <mergeCell ref="J8:K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6"/>
  <sheetViews>
    <sheetView showGridLines="0" zoomScale="90" zoomScaleNormal="90" workbookViewId="0">
      <selection activeCell="W4" sqref="W4"/>
    </sheetView>
  </sheetViews>
  <sheetFormatPr defaultColWidth="7" defaultRowHeight="14.4" x14ac:dyDescent="0.3"/>
  <cols>
    <col min="1" max="1" width="7.109375" style="68" bestFit="1" customWidth="1"/>
    <col min="2" max="2" width="14.33203125" style="68" customWidth="1"/>
    <col min="3" max="5" width="5.6640625" style="69" customWidth="1"/>
    <col min="6" max="14" width="5.6640625" style="68" customWidth="1"/>
    <col min="15" max="15" width="5.6640625" style="86" customWidth="1"/>
    <col min="16" max="72" width="5.6640625" style="68" customWidth="1"/>
    <col min="73" max="16384" width="7" style="68"/>
  </cols>
  <sheetData>
    <row r="1" spans="1:69" s="206" customFormat="1" ht="31.2" x14ac:dyDescent="0.3">
      <c r="A1" s="205" t="s">
        <v>331</v>
      </c>
    </row>
    <row r="2" spans="1:69" ht="31.2" x14ac:dyDescent="0.3">
      <c r="A2" s="79" t="s">
        <v>329</v>
      </c>
      <c r="C2" s="68"/>
      <c r="D2" s="68"/>
      <c r="E2" s="68"/>
      <c r="O2" s="68"/>
    </row>
    <row r="3" spans="1:69" ht="15.6" x14ac:dyDescent="0.3">
      <c r="A3" s="69" t="s">
        <v>328</v>
      </c>
      <c r="B3" s="70" t="s">
        <v>192</v>
      </c>
      <c r="C3" s="71" t="s">
        <v>89</v>
      </c>
      <c r="D3" s="71" t="s">
        <v>90</v>
      </c>
      <c r="E3" s="71" t="s">
        <v>91</v>
      </c>
      <c r="F3" s="71" t="s">
        <v>92</v>
      </c>
      <c r="G3" s="71" t="s">
        <v>93</v>
      </c>
      <c r="H3" s="71" t="s">
        <v>94</v>
      </c>
      <c r="I3" s="71" t="s">
        <v>123</v>
      </c>
      <c r="O3" s="68"/>
    </row>
    <row r="4" spans="1:69" x14ac:dyDescent="0.3">
      <c r="A4" s="69">
        <v>11</v>
      </c>
      <c r="B4" s="73" t="s">
        <v>193</v>
      </c>
      <c r="C4" s="74">
        <v>11</v>
      </c>
      <c r="D4" s="74">
        <v>9</v>
      </c>
      <c r="E4" s="74">
        <v>8</v>
      </c>
      <c r="F4" s="74">
        <v>9</v>
      </c>
      <c r="G4" s="74">
        <v>6</v>
      </c>
      <c r="H4" s="74">
        <v>5</v>
      </c>
      <c r="I4" s="74">
        <v>8</v>
      </c>
      <c r="O4" s="68"/>
    </row>
    <row r="5" spans="1:69" ht="31.2" x14ac:dyDescent="0.3">
      <c r="A5" s="79" t="s">
        <v>330</v>
      </c>
      <c r="B5" s="77"/>
      <c r="C5" s="77"/>
      <c r="D5" s="68"/>
      <c r="E5" s="68"/>
      <c r="O5" s="68"/>
    </row>
    <row r="6" spans="1:69" ht="15.6" x14ac:dyDescent="0.3">
      <c r="A6" s="69" t="s">
        <v>328</v>
      </c>
      <c r="B6" s="70" t="s">
        <v>192</v>
      </c>
      <c r="C6" s="71" t="s">
        <v>140</v>
      </c>
      <c r="D6" s="71" t="s">
        <v>141</v>
      </c>
      <c r="E6" s="71" t="s">
        <v>142</v>
      </c>
      <c r="F6" s="71" t="s">
        <v>143</v>
      </c>
      <c r="G6" s="71" t="s">
        <v>144</v>
      </c>
      <c r="H6" s="71" t="s">
        <v>174</v>
      </c>
      <c r="O6" s="68"/>
    </row>
    <row r="7" spans="1:69" x14ac:dyDescent="0.3">
      <c r="A7" s="69">
        <v>20</v>
      </c>
      <c r="B7" s="73" t="s">
        <v>193</v>
      </c>
      <c r="C7" s="74">
        <v>14</v>
      </c>
      <c r="D7" s="74">
        <v>15</v>
      </c>
      <c r="E7" s="74">
        <v>20</v>
      </c>
      <c r="F7" s="74">
        <v>17</v>
      </c>
      <c r="G7" s="74">
        <v>14</v>
      </c>
      <c r="H7" s="74">
        <v>6</v>
      </c>
      <c r="O7" s="68"/>
    </row>
    <row r="8" spans="1:69" ht="31.2" x14ac:dyDescent="0.3">
      <c r="A8" s="67" t="s">
        <v>273</v>
      </c>
      <c r="C8" s="68"/>
      <c r="D8" s="68"/>
      <c r="E8" s="68"/>
      <c r="O8" s="68"/>
    </row>
    <row r="9" spans="1:69" s="72" customFormat="1" ht="15.6" x14ac:dyDescent="0.3">
      <c r="A9" s="69" t="s">
        <v>328</v>
      </c>
      <c r="B9" s="70" t="s">
        <v>192</v>
      </c>
      <c r="C9" s="71" t="s">
        <v>89</v>
      </c>
      <c r="D9" s="71" t="s">
        <v>90</v>
      </c>
      <c r="E9" s="71" t="s">
        <v>91</v>
      </c>
      <c r="F9" s="71" t="s">
        <v>92</v>
      </c>
      <c r="G9" s="71" t="s">
        <v>93</v>
      </c>
      <c r="H9" s="71" t="s">
        <v>94</v>
      </c>
      <c r="I9" s="71" t="s">
        <v>95</v>
      </c>
      <c r="J9" s="71" t="s">
        <v>96</v>
      </c>
      <c r="K9" s="71" t="s">
        <v>97</v>
      </c>
      <c r="L9" s="71" t="s">
        <v>98</v>
      </c>
      <c r="M9" s="71" t="s">
        <v>99</v>
      </c>
      <c r="N9" s="71" t="s">
        <v>100</v>
      </c>
      <c r="O9" s="71" t="s">
        <v>101</v>
      </c>
      <c r="P9" s="71" t="s">
        <v>102</v>
      </c>
      <c r="Q9" s="71" t="s">
        <v>103</v>
      </c>
      <c r="R9" s="71" t="s">
        <v>104</v>
      </c>
      <c r="S9" s="71" t="s">
        <v>105</v>
      </c>
      <c r="T9" s="71" t="s">
        <v>106</v>
      </c>
      <c r="U9" s="71" t="s">
        <v>107</v>
      </c>
      <c r="V9" s="71" t="s">
        <v>108</v>
      </c>
      <c r="W9" s="71" t="s">
        <v>109</v>
      </c>
      <c r="X9" s="71" t="s">
        <v>110</v>
      </c>
      <c r="Y9" s="71" t="s">
        <v>111</v>
      </c>
      <c r="Z9" s="71" t="s">
        <v>112</v>
      </c>
      <c r="AA9" s="71" t="s">
        <v>113</v>
      </c>
      <c r="AB9" s="71" t="s">
        <v>114</v>
      </c>
      <c r="AC9" s="71" t="s">
        <v>115</v>
      </c>
      <c r="AD9" s="71" t="s">
        <v>116</v>
      </c>
      <c r="AE9" s="71" t="s">
        <v>117</v>
      </c>
      <c r="AF9" s="71" t="s">
        <v>118</v>
      </c>
      <c r="AG9" s="71" t="s">
        <v>119</v>
      </c>
      <c r="AH9" s="71" t="s">
        <v>120</v>
      </c>
      <c r="AI9" s="71" t="s">
        <v>121</v>
      </c>
      <c r="AJ9" s="71" t="s">
        <v>122</v>
      </c>
      <c r="AK9" s="71" t="s">
        <v>123</v>
      </c>
      <c r="AL9" s="71" t="s">
        <v>124</v>
      </c>
      <c r="AM9" s="71" t="s">
        <v>125</v>
      </c>
      <c r="AN9" s="71" t="s">
        <v>126</v>
      </c>
      <c r="AO9" s="71" t="s">
        <v>127</v>
      </c>
      <c r="AP9" s="71" t="s">
        <v>128</v>
      </c>
      <c r="AQ9" s="71" t="s">
        <v>129</v>
      </c>
      <c r="AR9" s="71" t="s">
        <v>130</v>
      </c>
      <c r="AS9" s="71" t="s">
        <v>131</v>
      </c>
      <c r="AT9" s="71" t="s">
        <v>132</v>
      </c>
      <c r="AU9" s="71" t="s">
        <v>133</v>
      </c>
      <c r="AV9" s="71" t="s">
        <v>134</v>
      </c>
      <c r="AW9" s="71" t="s">
        <v>135</v>
      </c>
      <c r="AX9" s="71" t="s">
        <v>136</v>
      </c>
      <c r="AY9" s="71" t="s">
        <v>137</v>
      </c>
      <c r="AZ9" s="71" t="s">
        <v>138</v>
      </c>
      <c r="BA9" s="71" t="s">
        <v>139</v>
      </c>
    </row>
    <row r="10" spans="1:69" x14ac:dyDescent="0.3">
      <c r="A10" s="69">
        <v>48</v>
      </c>
      <c r="B10" s="73" t="s">
        <v>193</v>
      </c>
      <c r="C10" s="74">
        <v>26</v>
      </c>
      <c r="D10" s="74">
        <v>18</v>
      </c>
      <c r="E10" s="74">
        <v>23</v>
      </c>
      <c r="F10" s="74">
        <v>23</v>
      </c>
      <c r="G10" s="74">
        <v>45</v>
      </c>
      <c r="H10" s="74">
        <v>33</v>
      </c>
      <c r="I10" s="74">
        <v>44</v>
      </c>
      <c r="J10" s="74">
        <v>27</v>
      </c>
      <c r="K10" s="74">
        <v>26</v>
      </c>
      <c r="L10" s="74">
        <v>42</v>
      </c>
      <c r="M10" s="74">
        <v>35</v>
      </c>
      <c r="N10" s="74">
        <v>29</v>
      </c>
      <c r="O10" s="74">
        <v>15</v>
      </c>
      <c r="P10" s="74">
        <v>44</v>
      </c>
      <c r="Q10" s="74">
        <v>9</v>
      </c>
      <c r="R10" s="74">
        <v>24</v>
      </c>
      <c r="S10" s="74">
        <v>48</v>
      </c>
      <c r="T10" s="74">
        <v>38</v>
      </c>
      <c r="U10" s="74">
        <v>24</v>
      </c>
      <c r="V10" s="74">
        <v>27</v>
      </c>
      <c r="W10" s="74">
        <v>38</v>
      </c>
      <c r="X10" s="74">
        <v>38</v>
      </c>
      <c r="Y10" s="74">
        <v>33</v>
      </c>
      <c r="Z10" s="74">
        <v>26</v>
      </c>
      <c r="AA10" s="74">
        <v>18</v>
      </c>
      <c r="AB10" s="74">
        <v>17</v>
      </c>
      <c r="AC10" s="74">
        <v>15</v>
      </c>
      <c r="AD10" s="74">
        <v>14</v>
      </c>
      <c r="AE10" s="74">
        <v>9</v>
      </c>
      <c r="AF10" s="74">
        <v>8</v>
      </c>
      <c r="AG10" s="74">
        <v>6</v>
      </c>
      <c r="AH10" s="74">
        <v>5</v>
      </c>
      <c r="AI10" s="74">
        <v>8</v>
      </c>
      <c r="AJ10" s="74">
        <v>6</v>
      </c>
      <c r="AK10" s="74">
        <v>18</v>
      </c>
      <c r="AL10" s="74">
        <v>15</v>
      </c>
      <c r="AM10" s="74">
        <v>21</v>
      </c>
      <c r="AN10" s="74">
        <v>12</v>
      </c>
      <c r="AO10" s="74">
        <v>38</v>
      </c>
      <c r="AP10" s="74">
        <v>18</v>
      </c>
      <c r="AQ10" s="74">
        <v>23</v>
      </c>
      <c r="AR10" s="74">
        <v>29</v>
      </c>
      <c r="AS10" s="74">
        <v>33</v>
      </c>
      <c r="AT10" s="74">
        <v>32</v>
      </c>
      <c r="AU10" s="74">
        <v>35</v>
      </c>
      <c r="AV10" s="74">
        <v>23</v>
      </c>
      <c r="AW10" s="74">
        <v>26</v>
      </c>
      <c r="AX10" s="74">
        <v>15</v>
      </c>
      <c r="AY10" s="74">
        <v>20</v>
      </c>
      <c r="AZ10" s="74">
        <v>14</v>
      </c>
      <c r="BA10" s="74">
        <v>12</v>
      </c>
    </row>
    <row r="11" spans="1:69" ht="31.2" x14ac:dyDescent="0.3">
      <c r="A11" s="67" t="s">
        <v>274</v>
      </c>
      <c r="C11" s="68"/>
      <c r="D11" s="68"/>
      <c r="E11" s="68"/>
      <c r="O11" s="68"/>
    </row>
    <row r="12" spans="1:69" ht="15.6" x14ac:dyDescent="0.3">
      <c r="A12" s="69" t="s">
        <v>328</v>
      </c>
      <c r="B12" s="70" t="s">
        <v>192</v>
      </c>
      <c r="C12" s="71" t="s">
        <v>140</v>
      </c>
      <c r="D12" s="71" t="s">
        <v>141</v>
      </c>
      <c r="E12" s="71" t="s">
        <v>142</v>
      </c>
      <c r="F12" s="71" t="s">
        <v>143</v>
      </c>
      <c r="G12" s="71" t="s">
        <v>144</v>
      </c>
      <c r="H12" s="71" t="s">
        <v>145</v>
      </c>
      <c r="I12" s="71" t="s">
        <v>146</v>
      </c>
      <c r="J12" s="71" t="s">
        <v>147</v>
      </c>
      <c r="K12" s="71" t="s">
        <v>148</v>
      </c>
      <c r="L12" s="71" t="s">
        <v>149</v>
      </c>
      <c r="M12" s="71" t="s">
        <v>150</v>
      </c>
      <c r="N12" s="71" t="s">
        <v>151</v>
      </c>
      <c r="O12" s="71" t="s">
        <v>152</v>
      </c>
      <c r="P12" s="71" t="s">
        <v>153</v>
      </c>
      <c r="Q12" s="71" t="s">
        <v>154</v>
      </c>
      <c r="R12" s="71" t="s">
        <v>155</v>
      </c>
      <c r="S12" s="71" t="s">
        <v>156</v>
      </c>
      <c r="T12" s="71" t="s">
        <v>157</v>
      </c>
      <c r="U12" s="71" t="s">
        <v>158</v>
      </c>
      <c r="V12" s="71" t="s">
        <v>159</v>
      </c>
      <c r="W12" s="71" t="s">
        <v>160</v>
      </c>
      <c r="X12" s="71" t="s">
        <v>161</v>
      </c>
      <c r="Y12" s="71" t="s">
        <v>162</v>
      </c>
      <c r="Z12" s="71" t="s">
        <v>163</v>
      </c>
      <c r="AA12" s="71" t="s">
        <v>164</v>
      </c>
      <c r="AB12" s="71" t="s">
        <v>165</v>
      </c>
      <c r="AC12" s="71" t="s">
        <v>166</v>
      </c>
      <c r="AD12" s="71" t="s">
        <v>167</v>
      </c>
      <c r="AE12" s="71" t="s">
        <v>168</v>
      </c>
      <c r="AF12" s="71" t="s">
        <v>169</v>
      </c>
      <c r="AG12" s="71" t="s">
        <v>170</v>
      </c>
      <c r="AH12" s="71" t="s">
        <v>171</v>
      </c>
      <c r="AI12" s="71" t="s">
        <v>172</v>
      </c>
      <c r="AJ12" s="71" t="s">
        <v>173</v>
      </c>
      <c r="AK12" s="71" t="s">
        <v>174</v>
      </c>
      <c r="AL12" s="71" t="s">
        <v>175</v>
      </c>
      <c r="AM12" s="71" t="s">
        <v>176</v>
      </c>
      <c r="AN12" s="71" t="s">
        <v>177</v>
      </c>
      <c r="AO12" s="71" t="s">
        <v>178</v>
      </c>
      <c r="AP12" s="71" t="s">
        <v>179</v>
      </c>
      <c r="AQ12" s="71" t="s">
        <v>180</v>
      </c>
      <c r="AR12" s="71" t="s">
        <v>181</v>
      </c>
      <c r="AS12" s="71" t="s">
        <v>182</v>
      </c>
      <c r="AT12" s="71" t="s">
        <v>183</v>
      </c>
      <c r="AU12" s="71" t="s">
        <v>184</v>
      </c>
      <c r="AV12" s="71" t="s">
        <v>185</v>
      </c>
      <c r="AW12" s="71" t="s">
        <v>186</v>
      </c>
      <c r="AX12" s="71" t="s">
        <v>187</v>
      </c>
      <c r="AY12" s="71" t="s">
        <v>188</v>
      </c>
      <c r="AZ12" s="71" t="s">
        <v>189</v>
      </c>
      <c r="BA12" s="71" t="s">
        <v>190</v>
      </c>
      <c r="BB12" s="71" t="s">
        <v>191</v>
      </c>
    </row>
    <row r="13" spans="1:69" x14ac:dyDescent="0.3">
      <c r="A13" s="69">
        <v>63</v>
      </c>
      <c r="B13" s="73" t="s">
        <v>193</v>
      </c>
      <c r="C13" s="74">
        <v>6</v>
      </c>
      <c r="D13" s="74">
        <v>6</v>
      </c>
      <c r="E13" s="74">
        <v>15</v>
      </c>
      <c r="F13" s="74">
        <v>24</v>
      </c>
      <c r="G13" s="74">
        <v>63</v>
      </c>
      <c r="H13" s="74">
        <v>17</v>
      </c>
      <c r="I13" s="74">
        <v>26</v>
      </c>
      <c r="J13" s="74">
        <v>47</v>
      </c>
      <c r="K13" s="74">
        <v>26</v>
      </c>
      <c r="L13" s="74">
        <v>36</v>
      </c>
      <c r="M13" s="74">
        <v>47</v>
      </c>
      <c r="N13" s="74">
        <v>57</v>
      </c>
      <c r="O13" s="74">
        <v>36</v>
      </c>
      <c r="P13" s="74">
        <v>30</v>
      </c>
      <c r="Q13" s="74">
        <v>14</v>
      </c>
      <c r="R13" s="74">
        <v>42</v>
      </c>
      <c r="S13" s="74">
        <v>54</v>
      </c>
      <c r="T13" s="74">
        <v>54</v>
      </c>
      <c r="U13" s="74">
        <v>57</v>
      </c>
      <c r="V13" s="74">
        <v>56</v>
      </c>
      <c r="W13" s="74">
        <v>39</v>
      </c>
      <c r="X13" s="74">
        <v>29</v>
      </c>
      <c r="Y13" s="74">
        <v>47</v>
      </c>
      <c r="Z13" s="74">
        <v>50</v>
      </c>
      <c r="AA13" s="74">
        <v>54</v>
      </c>
      <c r="AB13" s="74">
        <v>41</v>
      </c>
      <c r="AC13" s="74">
        <v>23</v>
      </c>
      <c r="AD13" s="74">
        <v>20</v>
      </c>
      <c r="AE13" s="74">
        <v>15</v>
      </c>
      <c r="AF13" s="74">
        <v>11</v>
      </c>
      <c r="AG13" s="74">
        <v>12</v>
      </c>
      <c r="AH13" s="74">
        <v>11</v>
      </c>
      <c r="AI13" s="74">
        <v>9</v>
      </c>
      <c r="AJ13" s="74">
        <v>11</v>
      </c>
      <c r="AK13" s="74">
        <v>3</v>
      </c>
      <c r="AL13" s="74">
        <v>24</v>
      </c>
      <c r="AM13" s="74">
        <v>9</v>
      </c>
      <c r="AN13" s="74">
        <v>14</v>
      </c>
      <c r="AO13" s="74">
        <v>9</v>
      </c>
      <c r="AP13" s="74">
        <v>24</v>
      </c>
      <c r="AQ13" s="74">
        <v>38</v>
      </c>
      <c r="AR13" s="74">
        <v>26</v>
      </c>
      <c r="AS13" s="74">
        <v>56</v>
      </c>
      <c r="AT13" s="74">
        <v>32</v>
      </c>
      <c r="AU13" s="74">
        <v>39</v>
      </c>
      <c r="AV13" s="74">
        <v>42</v>
      </c>
      <c r="AW13" s="74">
        <v>54</v>
      </c>
      <c r="AX13" s="74">
        <v>24</v>
      </c>
      <c r="AY13" s="74">
        <v>17</v>
      </c>
      <c r="AZ13" s="74">
        <v>20</v>
      </c>
      <c r="BA13" s="74">
        <v>14</v>
      </c>
      <c r="BB13" s="74">
        <v>18</v>
      </c>
    </row>
    <row r="14" spans="1:69" ht="31.2" x14ac:dyDescent="0.3">
      <c r="A14" s="67" t="s">
        <v>275</v>
      </c>
      <c r="C14" s="68"/>
      <c r="D14" s="68"/>
      <c r="E14" s="68"/>
      <c r="O14" s="68"/>
    </row>
    <row r="15" spans="1:69" ht="15.6" x14ac:dyDescent="0.3">
      <c r="A15" s="69" t="s">
        <v>328</v>
      </c>
      <c r="B15" s="70" t="s">
        <v>192</v>
      </c>
      <c r="C15" s="71" t="s">
        <v>89</v>
      </c>
      <c r="D15" s="71" t="s">
        <v>90</v>
      </c>
      <c r="E15" s="71" t="s">
        <v>91</v>
      </c>
      <c r="F15" s="71" t="s">
        <v>92</v>
      </c>
      <c r="G15" s="71" t="s">
        <v>93</v>
      </c>
      <c r="H15" s="71" t="s">
        <v>94</v>
      </c>
      <c r="I15" s="71" t="s">
        <v>95</v>
      </c>
      <c r="J15" s="71" t="s">
        <v>96</v>
      </c>
      <c r="K15" s="71" t="s">
        <v>97</v>
      </c>
      <c r="L15" s="71" t="s">
        <v>98</v>
      </c>
      <c r="M15" s="71" t="s">
        <v>99</v>
      </c>
      <c r="N15" s="71" t="s">
        <v>100</v>
      </c>
      <c r="O15" s="71" t="s">
        <v>101</v>
      </c>
      <c r="P15" s="71" t="s">
        <v>102</v>
      </c>
      <c r="Q15" s="71" t="s">
        <v>103</v>
      </c>
      <c r="R15" s="71" t="s">
        <v>104</v>
      </c>
      <c r="S15" s="71" t="s">
        <v>105</v>
      </c>
      <c r="T15" s="71" t="s">
        <v>106</v>
      </c>
      <c r="U15" s="71" t="s">
        <v>107</v>
      </c>
      <c r="V15" s="71" t="s">
        <v>108</v>
      </c>
      <c r="W15" s="71" t="s">
        <v>109</v>
      </c>
      <c r="X15" s="71" t="s">
        <v>110</v>
      </c>
      <c r="Y15" s="71" t="s">
        <v>111</v>
      </c>
      <c r="Z15" s="71" t="s">
        <v>112</v>
      </c>
      <c r="AA15" s="71" t="s">
        <v>113</v>
      </c>
      <c r="AB15" s="71" t="s">
        <v>114</v>
      </c>
      <c r="AC15" s="71" t="s">
        <v>115</v>
      </c>
      <c r="AD15" s="71" t="s">
        <v>116</v>
      </c>
      <c r="AE15" s="71" t="s">
        <v>117</v>
      </c>
      <c r="AF15" s="71" t="s">
        <v>118</v>
      </c>
      <c r="AG15" s="71" t="s">
        <v>119</v>
      </c>
      <c r="AH15" s="71" t="s">
        <v>120</v>
      </c>
      <c r="AI15" s="71" t="s">
        <v>121</v>
      </c>
      <c r="AJ15" s="71" t="s">
        <v>122</v>
      </c>
      <c r="AK15" s="71" t="s">
        <v>194</v>
      </c>
      <c r="AL15" s="71" t="s">
        <v>195</v>
      </c>
      <c r="AM15" s="71" t="s">
        <v>196</v>
      </c>
      <c r="AN15" s="71" t="s">
        <v>197</v>
      </c>
      <c r="AO15" s="71" t="s">
        <v>198</v>
      </c>
      <c r="AP15" s="71" t="s">
        <v>199</v>
      </c>
      <c r="AQ15" s="71" t="s">
        <v>200</v>
      </c>
      <c r="AR15" s="71" t="s">
        <v>201</v>
      </c>
      <c r="AS15" s="71" t="s">
        <v>202</v>
      </c>
      <c r="AT15" s="71" t="s">
        <v>203</v>
      </c>
      <c r="AU15" s="71" t="s">
        <v>204</v>
      </c>
      <c r="AV15" s="71" t="s">
        <v>205</v>
      </c>
      <c r="AW15" s="71" t="s">
        <v>206</v>
      </c>
      <c r="AX15" s="71" t="s">
        <v>207</v>
      </c>
      <c r="AY15" s="71" t="s">
        <v>208</v>
      </c>
      <c r="AZ15" s="71" t="s">
        <v>209</v>
      </c>
      <c r="BA15" s="71" t="s">
        <v>210</v>
      </c>
      <c r="BB15" s="71" t="s">
        <v>211</v>
      </c>
      <c r="BC15" s="71" t="s">
        <v>212</v>
      </c>
      <c r="BD15" s="71" t="s">
        <v>213</v>
      </c>
      <c r="BE15" s="71" t="s">
        <v>214</v>
      </c>
      <c r="BF15" s="71" t="s">
        <v>215</v>
      </c>
      <c r="BG15" s="71" t="s">
        <v>216</v>
      </c>
      <c r="BH15" s="71" t="s">
        <v>217</v>
      </c>
      <c r="BI15" s="71" t="s">
        <v>218</v>
      </c>
      <c r="BJ15" s="71" t="s">
        <v>219</v>
      </c>
      <c r="BK15" s="71" t="s">
        <v>220</v>
      </c>
      <c r="BL15" s="71" t="s">
        <v>221</v>
      </c>
      <c r="BM15" s="71" t="s">
        <v>222</v>
      </c>
      <c r="BN15" s="71" t="s">
        <v>223</v>
      </c>
      <c r="BO15" s="71" t="s">
        <v>224</v>
      </c>
      <c r="BP15" s="71" t="s">
        <v>225</v>
      </c>
      <c r="BQ15" s="71" t="s">
        <v>226</v>
      </c>
    </row>
    <row r="16" spans="1:69" x14ac:dyDescent="0.3">
      <c r="A16" s="69">
        <v>73</v>
      </c>
      <c r="B16" s="73" t="s">
        <v>193</v>
      </c>
      <c r="C16" s="74">
        <v>51</v>
      </c>
      <c r="D16" s="74">
        <v>62</v>
      </c>
      <c r="E16" s="74">
        <v>57</v>
      </c>
      <c r="F16" s="74">
        <v>35</v>
      </c>
      <c r="G16" s="74">
        <v>30</v>
      </c>
      <c r="H16" s="74">
        <v>45</v>
      </c>
      <c r="I16" s="74">
        <v>44</v>
      </c>
      <c r="J16" s="74">
        <v>57</v>
      </c>
      <c r="K16" s="74">
        <v>72</v>
      </c>
      <c r="L16" s="74">
        <v>29</v>
      </c>
      <c r="M16" s="74">
        <v>38</v>
      </c>
      <c r="N16" s="74">
        <v>42</v>
      </c>
      <c r="O16" s="74">
        <v>26</v>
      </c>
      <c r="P16" s="74">
        <v>18</v>
      </c>
      <c r="Q16" s="74">
        <v>29</v>
      </c>
      <c r="R16" s="74">
        <v>36</v>
      </c>
      <c r="S16" s="74">
        <v>14</v>
      </c>
      <c r="T16" s="74">
        <v>26</v>
      </c>
      <c r="U16" s="74">
        <v>18</v>
      </c>
      <c r="V16" s="74">
        <v>15</v>
      </c>
      <c r="W16" s="74">
        <v>27</v>
      </c>
      <c r="X16" s="74">
        <v>17</v>
      </c>
      <c r="Y16" s="74">
        <v>17</v>
      </c>
      <c r="Z16" s="74">
        <v>53</v>
      </c>
      <c r="AA16" s="74">
        <v>45</v>
      </c>
      <c r="AB16" s="74">
        <v>35</v>
      </c>
      <c r="AC16" s="74">
        <v>71</v>
      </c>
      <c r="AD16" s="74">
        <v>57</v>
      </c>
      <c r="AE16" s="74">
        <v>30</v>
      </c>
      <c r="AF16" s="74">
        <v>44</v>
      </c>
      <c r="AG16" s="74">
        <v>51</v>
      </c>
      <c r="AH16" s="74">
        <v>26</v>
      </c>
      <c r="AI16" s="74">
        <v>30</v>
      </c>
      <c r="AJ16" s="74">
        <v>33</v>
      </c>
      <c r="AK16" s="74">
        <v>21</v>
      </c>
      <c r="AL16" s="74">
        <v>36</v>
      </c>
      <c r="AM16" s="74">
        <v>42</v>
      </c>
      <c r="AN16" s="74">
        <v>17</v>
      </c>
      <c r="AO16" s="74">
        <v>27</v>
      </c>
      <c r="AP16" s="74">
        <v>23</v>
      </c>
      <c r="AQ16" s="74">
        <v>11</v>
      </c>
      <c r="AR16" s="74">
        <v>27</v>
      </c>
      <c r="AS16" s="74">
        <v>6</v>
      </c>
      <c r="AT16" s="74">
        <v>9</v>
      </c>
      <c r="AU16" s="74">
        <v>17</v>
      </c>
      <c r="AV16" s="74">
        <v>9</v>
      </c>
      <c r="AW16" s="74">
        <v>32</v>
      </c>
      <c r="AX16" s="74">
        <v>29</v>
      </c>
      <c r="AY16" s="74">
        <v>3</v>
      </c>
      <c r="AZ16" s="74">
        <v>53</v>
      </c>
      <c r="BA16" s="74">
        <v>8</v>
      </c>
      <c r="BB16" s="74">
        <v>24</v>
      </c>
      <c r="BC16" s="74">
        <v>17</v>
      </c>
      <c r="BD16" s="74">
        <v>30</v>
      </c>
      <c r="BE16" s="74">
        <v>17</v>
      </c>
      <c r="BF16" s="74">
        <v>8</v>
      </c>
      <c r="BG16" s="74">
        <v>32</v>
      </c>
      <c r="BH16" s="74">
        <v>73</v>
      </c>
      <c r="BI16" s="74">
        <v>30</v>
      </c>
      <c r="BJ16" s="74">
        <v>30</v>
      </c>
      <c r="BK16" s="74">
        <v>62</v>
      </c>
      <c r="BL16" s="74">
        <v>51</v>
      </c>
      <c r="BM16" s="74">
        <v>26</v>
      </c>
      <c r="BN16" s="74">
        <v>26</v>
      </c>
      <c r="BO16" s="74">
        <v>17</v>
      </c>
      <c r="BP16" s="74">
        <v>5</v>
      </c>
      <c r="BQ16" s="74">
        <v>9</v>
      </c>
    </row>
    <row r="17" spans="1:70" ht="31.2" x14ac:dyDescent="0.3">
      <c r="A17" s="67" t="s">
        <v>276</v>
      </c>
      <c r="C17" s="68"/>
      <c r="D17" s="68"/>
      <c r="E17" s="68"/>
      <c r="O17" s="68"/>
    </row>
    <row r="18" spans="1:70" ht="15.6" x14ac:dyDescent="0.3">
      <c r="A18" s="69" t="s">
        <v>328</v>
      </c>
      <c r="B18" s="70" t="s">
        <v>192</v>
      </c>
      <c r="C18" s="71" t="s">
        <v>140</v>
      </c>
      <c r="D18" s="71" t="s">
        <v>141</v>
      </c>
      <c r="E18" s="71" t="s">
        <v>142</v>
      </c>
      <c r="F18" s="71" t="s">
        <v>143</v>
      </c>
      <c r="G18" s="71" t="s">
        <v>144</v>
      </c>
      <c r="H18" s="71" t="s">
        <v>145</v>
      </c>
      <c r="I18" s="71" t="s">
        <v>146</v>
      </c>
      <c r="J18" s="71" t="s">
        <v>147</v>
      </c>
      <c r="K18" s="71" t="s">
        <v>148</v>
      </c>
      <c r="L18" s="71" t="s">
        <v>149</v>
      </c>
      <c r="M18" s="71" t="s">
        <v>150</v>
      </c>
      <c r="N18" s="71" t="s">
        <v>151</v>
      </c>
      <c r="O18" s="71" t="s">
        <v>152</v>
      </c>
      <c r="P18" s="71" t="s">
        <v>153</v>
      </c>
      <c r="Q18" s="71" t="s">
        <v>154</v>
      </c>
      <c r="R18" s="71" t="s">
        <v>155</v>
      </c>
      <c r="S18" s="71" t="s">
        <v>156</v>
      </c>
      <c r="T18" s="71" t="s">
        <v>157</v>
      </c>
      <c r="U18" s="71" t="s">
        <v>158</v>
      </c>
      <c r="V18" s="71" t="s">
        <v>159</v>
      </c>
      <c r="W18" s="71" t="s">
        <v>160</v>
      </c>
      <c r="X18" s="71" t="s">
        <v>161</v>
      </c>
      <c r="Y18" s="71" t="s">
        <v>162</v>
      </c>
      <c r="Z18" s="71" t="s">
        <v>163</v>
      </c>
      <c r="AA18" s="71" t="s">
        <v>164</v>
      </c>
      <c r="AB18" s="71" t="s">
        <v>165</v>
      </c>
      <c r="AC18" s="71" t="s">
        <v>166</v>
      </c>
      <c r="AD18" s="71" t="s">
        <v>167</v>
      </c>
      <c r="AE18" s="71" t="s">
        <v>168</v>
      </c>
      <c r="AF18" s="71" t="s">
        <v>169</v>
      </c>
      <c r="AG18" s="71" t="s">
        <v>170</v>
      </c>
      <c r="AH18" s="71" t="s">
        <v>171</v>
      </c>
      <c r="AI18" s="71" t="s">
        <v>172</v>
      </c>
      <c r="AJ18" s="71" t="s">
        <v>173</v>
      </c>
      <c r="AK18" s="71" t="s">
        <v>227</v>
      </c>
      <c r="AL18" s="71" t="s">
        <v>228</v>
      </c>
      <c r="AM18" s="71" t="s">
        <v>229</v>
      </c>
      <c r="AN18" s="71" t="s">
        <v>230</v>
      </c>
      <c r="AO18" s="71" t="s">
        <v>231</v>
      </c>
      <c r="AP18" s="71" t="s">
        <v>232</v>
      </c>
      <c r="AQ18" s="71" t="s">
        <v>233</v>
      </c>
      <c r="AR18" s="71" t="s">
        <v>234</v>
      </c>
      <c r="AS18" s="71" t="s">
        <v>235</v>
      </c>
      <c r="AT18" s="71" t="s">
        <v>236</v>
      </c>
      <c r="AU18" s="71" t="s">
        <v>237</v>
      </c>
      <c r="AV18" s="71" t="s">
        <v>238</v>
      </c>
      <c r="AW18" s="71" t="s">
        <v>239</v>
      </c>
      <c r="AX18" s="71" t="s">
        <v>240</v>
      </c>
      <c r="AY18" s="71" t="s">
        <v>241</v>
      </c>
      <c r="AZ18" s="71" t="s">
        <v>242</v>
      </c>
      <c r="BA18" s="71" t="s">
        <v>243</v>
      </c>
      <c r="BB18" s="71" t="s">
        <v>244</v>
      </c>
      <c r="BC18" s="71" t="s">
        <v>245</v>
      </c>
      <c r="BD18" s="71" t="s">
        <v>246</v>
      </c>
      <c r="BE18" s="71" t="s">
        <v>247</v>
      </c>
      <c r="BF18" s="71" t="s">
        <v>248</v>
      </c>
      <c r="BG18" s="71" t="s">
        <v>249</v>
      </c>
      <c r="BH18" s="71" t="s">
        <v>250</v>
      </c>
      <c r="BI18" s="71" t="s">
        <v>251</v>
      </c>
      <c r="BJ18" s="71" t="s">
        <v>252</v>
      </c>
      <c r="BK18" s="71" t="s">
        <v>253</v>
      </c>
      <c r="BL18" s="71" t="s">
        <v>254</v>
      </c>
      <c r="BM18" s="71" t="s">
        <v>255</v>
      </c>
      <c r="BN18" s="71" t="s">
        <v>256</v>
      </c>
      <c r="BO18" s="71" t="s">
        <v>257</v>
      </c>
      <c r="BP18" s="71" t="s">
        <v>258</v>
      </c>
      <c r="BQ18" s="71" t="s">
        <v>259</v>
      </c>
      <c r="BR18" s="71" t="s">
        <v>260</v>
      </c>
    </row>
    <row r="19" spans="1:70" x14ac:dyDescent="0.3">
      <c r="A19" s="69">
        <v>89</v>
      </c>
      <c r="B19" s="73" t="s">
        <v>193</v>
      </c>
      <c r="C19" s="74">
        <v>3</v>
      </c>
      <c r="D19" s="74">
        <v>20</v>
      </c>
      <c r="E19" s="74">
        <v>8</v>
      </c>
      <c r="F19" s="74">
        <v>38</v>
      </c>
      <c r="G19" s="74">
        <v>56</v>
      </c>
      <c r="H19" s="74">
        <v>15</v>
      </c>
      <c r="I19" s="74">
        <v>39</v>
      </c>
      <c r="J19" s="74">
        <v>89</v>
      </c>
      <c r="K19" s="74">
        <v>39</v>
      </c>
      <c r="L19" s="74">
        <v>35</v>
      </c>
      <c r="M19" s="74">
        <v>21</v>
      </c>
      <c r="N19" s="74">
        <v>21</v>
      </c>
      <c r="O19" s="74">
        <v>74</v>
      </c>
      <c r="P19" s="74">
        <v>24</v>
      </c>
      <c r="Q19" s="74">
        <v>21</v>
      </c>
      <c r="R19" s="74">
        <v>51</v>
      </c>
      <c r="S19" s="74">
        <v>51</v>
      </c>
      <c r="T19" s="74">
        <v>15</v>
      </c>
      <c r="U19" s="74">
        <v>27</v>
      </c>
      <c r="V19" s="74">
        <v>17</v>
      </c>
      <c r="W19" s="74">
        <v>35</v>
      </c>
      <c r="X19" s="74">
        <v>47</v>
      </c>
      <c r="Y19" s="74">
        <v>36</v>
      </c>
      <c r="Z19" s="74">
        <v>24</v>
      </c>
      <c r="AA19" s="74">
        <v>47</v>
      </c>
      <c r="AB19" s="74">
        <v>45</v>
      </c>
      <c r="AC19" s="74">
        <v>27</v>
      </c>
      <c r="AD19" s="74">
        <v>81</v>
      </c>
      <c r="AE19" s="74">
        <v>65</v>
      </c>
      <c r="AF19" s="74">
        <v>39</v>
      </c>
      <c r="AG19" s="74">
        <v>75</v>
      </c>
      <c r="AH19" s="74">
        <v>74</v>
      </c>
      <c r="AI19" s="74">
        <v>35</v>
      </c>
      <c r="AJ19" s="74">
        <v>39</v>
      </c>
      <c r="AK19" s="74">
        <v>41</v>
      </c>
      <c r="AL19" s="74">
        <v>23</v>
      </c>
      <c r="AM19" s="74">
        <v>59</v>
      </c>
      <c r="AN19" s="74">
        <v>38</v>
      </c>
      <c r="AO19" s="74">
        <v>15</v>
      </c>
      <c r="AP19" s="74">
        <v>44</v>
      </c>
      <c r="AQ19" s="74">
        <v>24</v>
      </c>
      <c r="AR19" s="74">
        <v>11</v>
      </c>
      <c r="AS19" s="74">
        <v>41</v>
      </c>
      <c r="AT19" s="74">
        <v>24</v>
      </c>
      <c r="AU19" s="74">
        <v>12</v>
      </c>
      <c r="AV19" s="74">
        <v>14</v>
      </c>
      <c r="AW19" s="74">
        <v>9</v>
      </c>
      <c r="AX19" s="74">
        <v>11</v>
      </c>
      <c r="AY19" s="74">
        <v>56</v>
      </c>
      <c r="AZ19" s="74">
        <v>6</v>
      </c>
      <c r="BA19" s="74">
        <v>53</v>
      </c>
      <c r="BB19" s="74">
        <v>14</v>
      </c>
      <c r="BC19" s="74">
        <v>24</v>
      </c>
      <c r="BD19" s="74">
        <v>21</v>
      </c>
      <c r="BE19" s="74">
        <v>32</v>
      </c>
      <c r="BF19" s="74">
        <v>17</v>
      </c>
      <c r="BG19" s="74">
        <v>9</v>
      </c>
      <c r="BH19" s="74">
        <v>24</v>
      </c>
      <c r="BI19" s="74">
        <v>48</v>
      </c>
      <c r="BJ19" s="74">
        <v>42</v>
      </c>
      <c r="BK19" s="74">
        <v>32</v>
      </c>
      <c r="BL19" s="74">
        <v>44</v>
      </c>
      <c r="BM19" s="74">
        <v>59</v>
      </c>
      <c r="BN19" s="74">
        <v>38</v>
      </c>
      <c r="BO19" s="74">
        <v>27</v>
      </c>
      <c r="BP19" s="74">
        <v>21</v>
      </c>
      <c r="BQ19" s="74">
        <v>6</v>
      </c>
      <c r="BR19" s="74">
        <v>5</v>
      </c>
    </row>
    <row r="20" spans="1:70" ht="31.2" x14ac:dyDescent="0.3">
      <c r="A20" s="67" t="s">
        <v>277</v>
      </c>
      <c r="C20" s="68"/>
      <c r="D20" s="68"/>
      <c r="E20" s="68"/>
      <c r="O20" s="68"/>
    </row>
    <row r="21" spans="1:70" ht="15.6" x14ac:dyDescent="0.3">
      <c r="A21" s="69" t="s">
        <v>328</v>
      </c>
      <c r="B21" s="70" t="s">
        <v>192</v>
      </c>
      <c r="C21" s="71" t="s">
        <v>89</v>
      </c>
      <c r="D21" s="71" t="s">
        <v>90</v>
      </c>
      <c r="E21" s="71" t="s">
        <v>91</v>
      </c>
      <c r="F21" s="71" t="s">
        <v>92</v>
      </c>
      <c r="G21" s="71" t="s">
        <v>93</v>
      </c>
      <c r="H21" s="71" t="s">
        <v>94</v>
      </c>
      <c r="I21" s="71" t="s">
        <v>95</v>
      </c>
      <c r="J21" s="71" t="s">
        <v>96</v>
      </c>
      <c r="K21" s="71" t="s">
        <v>97</v>
      </c>
      <c r="L21" s="71" t="s">
        <v>98</v>
      </c>
      <c r="M21" s="71" t="s">
        <v>99</v>
      </c>
      <c r="N21" s="71" t="s">
        <v>100</v>
      </c>
      <c r="O21" s="71" t="s">
        <v>101</v>
      </c>
      <c r="P21" s="71" t="s">
        <v>102</v>
      </c>
      <c r="Q21" s="71" t="s">
        <v>103</v>
      </c>
      <c r="R21" s="71" t="s">
        <v>104</v>
      </c>
      <c r="S21" s="71" t="s">
        <v>105</v>
      </c>
      <c r="T21" s="71" t="s">
        <v>106</v>
      </c>
      <c r="U21" s="71" t="s">
        <v>107</v>
      </c>
      <c r="V21" s="71" t="s">
        <v>108</v>
      </c>
      <c r="W21" s="71" t="s">
        <v>109</v>
      </c>
      <c r="X21" s="71" t="s">
        <v>110</v>
      </c>
      <c r="Y21" s="71" t="s">
        <v>111</v>
      </c>
      <c r="Z21" s="71" t="s">
        <v>112</v>
      </c>
      <c r="AA21" s="71" t="s">
        <v>113</v>
      </c>
      <c r="AB21" s="71" t="s">
        <v>114</v>
      </c>
      <c r="AC21" s="71" t="s">
        <v>115</v>
      </c>
      <c r="AD21" s="71" t="s">
        <v>116</v>
      </c>
      <c r="AE21" s="71" t="s">
        <v>117</v>
      </c>
      <c r="AF21" s="71" t="s">
        <v>118</v>
      </c>
      <c r="AG21" s="71" t="s">
        <v>119</v>
      </c>
      <c r="AH21" s="71" t="s">
        <v>120</v>
      </c>
      <c r="AI21" s="71" t="s">
        <v>121</v>
      </c>
      <c r="AJ21" s="71" t="s">
        <v>122</v>
      </c>
      <c r="AK21" s="71" t="s">
        <v>194</v>
      </c>
      <c r="AL21" s="71" t="s">
        <v>123</v>
      </c>
      <c r="AM21" s="71" t="s">
        <v>124</v>
      </c>
      <c r="AN21" s="71" t="s">
        <v>125</v>
      </c>
      <c r="AO21" s="71" t="s">
        <v>126</v>
      </c>
      <c r="AP21" s="71" t="s">
        <v>127</v>
      </c>
      <c r="AQ21" s="71" t="s">
        <v>128</v>
      </c>
      <c r="AR21" s="71" t="s">
        <v>129</v>
      </c>
      <c r="AS21" s="71" t="s">
        <v>130</v>
      </c>
      <c r="AT21" s="71" t="s">
        <v>131</v>
      </c>
      <c r="AU21" s="71" t="s">
        <v>132</v>
      </c>
      <c r="AV21" s="71" t="s">
        <v>133</v>
      </c>
      <c r="AW21" s="71" t="s">
        <v>134</v>
      </c>
      <c r="AX21" s="71" t="s">
        <v>135</v>
      </c>
      <c r="AY21" s="71" t="s">
        <v>136</v>
      </c>
      <c r="AZ21" s="71" t="s">
        <v>137</v>
      </c>
      <c r="BA21" s="71" t="s">
        <v>138</v>
      </c>
      <c r="BB21" s="71" t="s">
        <v>139</v>
      </c>
    </row>
    <row r="22" spans="1:70" ht="15.75" customHeight="1" x14ac:dyDescent="0.3">
      <c r="A22" s="69">
        <v>80</v>
      </c>
      <c r="B22" s="73" t="s">
        <v>193</v>
      </c>
      <c r="C22" s="74">
        <v>15</v>
      </c>
      <c r="D22" s="74">
        <v>17</v>
      </c>
      <c r="E22" s="74">
        <v>50</v>
      </c>
      <c r="F22" s="74">
        <v>45</v>
      </c>
      <c r="G22" s="74">
        <v>33</v>
      </c>
      <c r="H22" s="74">
        <v>80</v>
      </c>
      <c r="I22" s="74">
        <v>62</v>
      </c>
      <c r="J22" s="74">
        <v>47</v>
      </c>
      <c r="K22" s="74">
        <v>50</v>
      </c>
      <c r="L22" s="74">
        <v>54</v>
      </c>
      <c r="M22" s="74">
        <v>41</v>
      </c>
      <c r="N22" s="74">
        <v>38</v>
      </c>
      <c r="O22" s="74">
        <v>32</v>
      </c>
      <c r="P22" s="74">
        <v>44</v>
      </c>
      <c r="Q22" s="74">
        <v>38</v>
      </c>
      <c r="R22" s="74">
        <v>39</v>
      </c>
      <c r="S22" s="74">
        <v>74</v>
      </c>
      <c r="T22" s="74">
        <v>50</v>
      </c>
      <c r="U22" s="74">
        <v>74</v>
      </c>
      <c r="V22" s="74">
        <v>56</v>
      </c>
      <c r="W22" s="74">
        <v>59</v>
      </c>
      <c r="X22" s="74">
        <v>56</v>
      </c>
      <c r="Y22" s="74">
        <v>41</v>
      </c>
      <c r="Z22" s="74">
        <v>38</v>
      </c>
      <c r="AA22" s="74">
        <v>48</v>
      </c>
      <c r="AB22" s="74">
        <v>26</v>
      </c>
      <c r="AC22" s="74">
        <v>39</v>
      </c>
      <c r="AD22" s="74">
        <v>27</v>
      </c>
      <c r="AE22" s="74">
        <v>32</v>
      </c>
      <c r="AF22" s="74">
        <v>24</v>
      </c>
      <c r="AG22" s="74">
        <v>20</v>
      </c>
      <c r="AH22" s="74">
        <v>17</v>
      </c>
      <c r="AI22" s="74">
        <v>18</v>
      </c>
      <c r="AJ22" s="74">
        <v>8</v>
      </c>
      <c r="AK22" s="74">
        <v>11</v>
      </c>
      <c r="AL22" s="74">
        <v>5</v>
      </c>
      <c r="AM22" s="74">
        <v>2</v>
      </c>
      <c r="AN22" s="74">
        <v>9</v>
      </c>
      <c r="AO22" s="74">
        <v>6</v>
      </c>
      <c r="AP22" s="74">
        <v>33</v>
      </c>
      <c r="AQ22" s="74">
        <v>17</v>
      </c>
      <c r="AR22" s="74">
        <v>26</v>
      </c>
      <c r="AS22" s="74">
        <v>12</v>
      </c>
      <c r="AT22" s="74">
        <v>32</v>
      </c>
      <c r="AU22" s="74">
        <v>29</v>
      </c>
      <c r="AV22" s="74">
        <v>27</v>
      </c>
      <c r="AW22" s="74">
        <v>24</v>
      </c>
      <c r="AX22" s="74">
        <v>30</v>
      </c>
      <c r="AY22" s="74">
        <v>33</v>
      </c>
      <c r="AZ22" s="74">
        <v>21</v>
      </c>
      <c r="BA22" s="74">
        <v>17</v>
      </c>
      <c r="BB22" s="74">
        <v>12</v>
      </c>
    </row>
    <row r="23" spans="1:70" ht="31.2" x14ac:dyDescent="0.3">
      <c r="A23" s="67" t="s">
        <v>278</v>
      </c>
      <c r="C23" s="68"/>
      <c r="D23" s="68"/>
      <c r="E23" s="68"/>
      <c r="O23" s="68"/>
    </row>
    <row r="24" spans="1:70" ht="15.6" x14ac:dyDescent="0.3">
      <c r="A24" s="69" t="s">
        <v>328</v>
      </c>
      <c r="B24" s="70" t="s">
        <v>192</v>
      </c>
      <c r="C24" s="71" t="s">
        <v>140</v>
      </c>
      <c r="D24" s="71" t="s">
        <v>141</v>
      </c>
      <c r="E24" s="71" t="s">
        <v>142</v>
      </c>
      <c r="F24" s="71" t="s">
        <v>143</v>
      </c>
      <c r="G24" s="71" t="s">
        <v>144</v>
      </c>
      <c r="H24" s="71" t="s">
        <v>145</v>
      </c>
      <c r="I24" s="71" t="s">
        <v>146</v>
      </c>
      <c r="J24" s="71" t="s">
        <v>147</v>
      </c>
      <c r="K24" s="71" t="s">
        <v>148</v>
      </c>
      <c r="L24" s="71" t="s">
        <v>149</v>
      </c>
      <c r="M24" s="71" t="s">
        <v>150</v>
      </c>
      <c r="N24" s="71" t="s">
        <v>151</v>
      </c>
      <c r="O24" s="71" t="s">
        <v>152</v>
      </c>
      <c r="P24" s="71" t="s">
        <v>153</v>
      </c>
      <c r="Q24" s="71" t="s">
        <v>154</v>
      </c>
      <c r="R24" s="71" t="s">
        <v>155</v>
      </c>
      <c r="S24" s="71" t="s">
        <v>156</v>
      </c>
      <c r="T24" s="71" t="s">
        <v>157</v>
      </c>
      <c r="U24" s="71" t="s">
        <v>158</v>
      </c>
      <c r="V24" s="71" t="s">
        <v>159</v>
      </c>
      <c r="W24" s="71" t="s">
        <v>160</v>
      </c>
      <c r="X24" s="71" t="s">
        <v>161</v>
      </c>
      <c r="Y24" s="71" t="s">
        <v>162</v>
      </c>
      <c r="Z24" s="71" t="s">
        <v>163</v>
      </c>
      <c r="AA24" s="71" t="s">
        <v>164</v>
      </c>
      <c r="AB24" s="71" t="s">
        <v>165</v>
      </c>
      <c r="AC24" s="71" t="s">
        <v>166</v>
      </c>
      <c r="AD24" s="71" t="s">
        <v>167</v>
      </c>
      <c r="AE24" s="71" t="s">
        <v>168</v>
      </c>
      <c r="AF24" s="71" t="s">
        <v>169</v>
      </c>
      <c r="AG24" s="71" t="s">
        <v>170</v>
      </c>
      <c r="AH24" s="71" t="s">
        <v>171</v>
      </c>
      <c r="AI24" s="71" t="s">
        <v>172</v>
      </c>
      <c r="AJ24" s="71" t="s">
        <v>173</v>
      </c>
      <c r="AK24" s="71" t="s">
        <v>227</v>
      </c>
      <c r="AL24" s="71" t="s">
        <v>174</v>
      </c>
      <c r="AM24" s="71" t="s">
        <v>175</v>
      </c>
      <c r="AN24" s="71" t="s">
        <v>176</v>
      </c>
      <c r="AO24" s="71" t="s">
        <v>177</v>
      </c>
      <c r="AP24" s="71" t="s">
        <v>178</v>
      </c>
      <c r="AQ24" s="71" t="s">
        <v>179</v>
      </c>
      <c r="AR24" s="71" t="s">
        <v>180</v>
      </c>
      <c r="AS24" s="71" t="s">
        <v>181</v>
      </c>
      <c r="AT24" s="71" t="s">
        <v>182</v>
      </c>
      <c r="AU24" s="71" t="s">
        <v>183</v>
      </c>
      <c r="AV24" s="71" t="s">
        <v>184</v>
      </c>
      <c r="AW24" s="71" t="s">
        <v>185</v>
      </c>
      <c r="AX24" s="71" t="s">
        <v>186</v>
      </c>
      <c r="AY24" s="71" t="s">
        <v>187</v>
      </c>
      <c r="AZ24" s="71" t="s">
        <v>188</v>
      </c>
      <c r="BA24" s="71" t="s">
        <v>189</v>
      </c>
      <c r="BB24" s="71" t="s">
        <v>190</v>
      </c>
    </row>
    <row r="25" spans="1:70" x14ac:dyDescent="0.3">
      <c r="A25" s="69">
        <v>66</v>
      </c>
      <c r="B25" s="73" t="s">
        <v>193</v>
      </c>
      <c r="C25" s="74">
        <v>12</v>
      </c>
      <c r="D25" s="74">
        <v>23</v>
      </c>
      <c r="E25" s="74">
        <v>21</v>
      </c>
      <c r="F25" s="74">
        <v>33</v>
      </c>
      <c r="G25" s="74">
        <v>42</v>
      </c>
      <c r="H25" s="74">
        <v>66</v>
      </c>
      <c r="I25" s="74">
        <v>36</v>
      </c>
      <c r="J25" s="74">
        <v>20</v>
      </c>
      <c r="K25" s="74">
        <v>39</v>
      </c>
      <c r="L25" s="74">
        <v>45</v>
      </c>
      <c r="M25" s="74">
        <v>36</v>
      </c>
      <c r="N25" s="74">
        <v>44</v>
      </c>
      <c r="O25" s="74">
        <v>45</v>
      </c>
      <c r="P25" s="74">
        <v>45</v>
      </c>
      <c r="Q25" s="74">
        <v>39</v>
      </c>
      <c r="R25" s="74">
        <v>48</v>
      </c>
      <c r="S25" s="74">
        <v>45</v>
      </c>
      <c r="T25" s="74">
        <v>47</v>
      </c>
      <c r="U25" s="74">
        <v>57</v>
      </c>
      <c r="V25" s="74">
        <v>59</v>
      </c>
      <c r="W25" s="74">
        <v>50</v>
      </c>
      <c r="X25" s="74">
        <v>48</v>
      </c>
      <c r="Y25" s="74">
        <v>38</v>
      </c>
      <c r="Z25" s="74">
        <v>36</v>
      </c>
      <c r="AA25" s="74">
        <v>29</v>
      </c>
      <c r="AB25" s="74">
        <v>38</v>
      </c>
      <c r="AC25" s="74">
        <v>24</v>
      </c>
      <c r="AD25" s="74">
        <v>26</v>
      </c>
      <c r="AE25" s="74">
        <v>14</v>
      </c>
      <c r="AF25" s="74">
        <v>20</v>
      </c>
      <c r="AG25" s="74">
        <v>9</v>
      </c>
      <c r="AH25" s="74">
        <v>12</v>
      </c>
      <c r="AI25" s="74">
        <v>6</v>
      </c>
      <c r="AJ25" s="74">
        <v>12</v>
      </c>
      <c r="AK25" s="74">
        <v>9</v>
      </c>
      <c r="AL25" s="74">
        <v>5</v>
      </c>
      <c r="AM25" s="74">
        <v>8</v>
      </c>
      <c r="AN25" s="74">
        <v>15</v>
      </c>
      <c r="AO25" s="74">
        <v>23</v>
      </c>
      <c r="AP25" s="74">
        <v>23</v>
      </c>
      <c r="AQ25" s="74">
        <v>20</v>
      </c>
      <c r="AR25" s="74">
        <v>9</v>
      </c>
      <c r="AS25" s="74">
        <v>23</v>
      </c>
      <c r="AT25" s="74">
        <v>33</v>
      </c>
      <c r="AU25" s="74">
        <v>32</v>
      </c>
      <c r="AV25" s="74">
        <v>29</v>
      </c>
      <c r="AW25" s="74">
        <v>30</v>
      </c>
      <c r="AX25" s="74">
        <v>33</v>
      </c>
      <c r="AY25" s="74">
        <v>21</v>
      </c>
      <c r="AZ25" s="74">
        <v>17</v>
      </c>
      <c r="BA25" s="74">
        <v>11</v>
      </c>
      <c r="BB25" s="74">
        <v>8</v>
      </c>
    </row>
    <row r="26" spans="1:70" ht="31.2" x14ac:dyDescent="0.3">
      <c r="A26" s="67" t="s">
        <v>279</v>
      </c>
      <c r="C26" s="75"/>
      <c r="D26" s="68"/>
      <c r="E26" s="68"/>
      <c r="O26" s="68"/>
    </row>
    <row r="27" spans="1:70" ht="15.6" x14ac:dyDescent="0.3">
      <c r="A27" s="69" t="s">
        <v>328</v>
      </c>
      <c r="B27" s="70" t="s">
        <v>192</v>
      </c>
      <c r="C27" s="71" t="s">
        <v>89</v>
      </c>
      <c r="D27" s="71" t="s">
        <v>90</v>
      </c>
      <c r="E27" s="71" t="s">
        <v>91</v>
      </c>
      <c r="F27" s="71" t="s">
        <v>92</v>
      </c>
      <c r="G27" s="71" t="s">
        <v>93</v>
      </c>
      <c r="H27" s="71" t="s">
        <v>94</v>
      </c>
      <c r="I27" s="71" t="s">
        <v>95</v>
      </c>
      <c r="J27" s="71" t="s">
        <v>96</v>
      </c>
      <c r="K27" s="71" t="s">
        <v>97</v>
      </c>
      <c r="L27" s="71" t="s">
        <v>98</v>
      </c>
      <c r="M27" s="71" t="s">
        <v>123</v>
      </c>
      <c r="N27" s="71" t="s">
        <v>124</v>
      </c>
      <c r="O27" s="71" t="s">
        <v>125</v>
      </c>
      <c r="P27" s="71" t="s">
        <v>126</v>
      </c>
    </row>
    <row r="28" spans="1:70" x14ac:dyDescent="0.3">
      <c r="A28" s="69">
        <v>34</v>
      </c>
      <c r="B28" s="73" t="s">
        <v>193</v>
      </c>
      <c r="C28" s="74">
        <v>11</v>
      </c>
      <c r="D28" s="74">
        <v>11</v>
      </c>
      <c r="E28" s="74">
        <v>34</v>
      </c>
      <c r="F28" s="74">
        <v>14</v>
      </c>
      <c r="G28" s="74">
        <v>15</v>
      </c>
      <c r="H28" s="74">
        <v>15</v>
      </c>
      <c r="I28" s="74">
        <v>14</v>
      </c>
      <c r="J28" s="74">
        <v>12</v>
      </c>
      <c r="K28" s="74">
        <v>9</v>
      </c>
      <c r="L28" s="74">
        <v>6</v>
      </c>
      <c r="M28" s="74">
        <v>6</v>
      </c>
      <c r="N28" s="74">
        <v>9</v>
      </c>
      <c r="O28" s="74">
        <v>27</v>
      </c>
      <c r="P28" s="74">
        <v>6</v>
      </c>
    </row>
    <row r="29" spans="1:70" ht="31.2" x14ac:dyDescent="0.3">
      <c r="A29" s="67" t="s">
        <v>280</v>
      </c>
      <c r="C29" s="76"/>
      <c r="D29" s="77"/>
      <c r="E29" s="68"/>
      <c r="O29" s="68"/>
    </row>
    <row r="30" spans="1:70" ht="15.6" x14ac:dyDescent="0.3">
      <c r="A30" s="69" t="s">
        <v>328</v>
      </c>
      <c r="B30" s="70" t="s">
        <v>192</v>
      </c>
      <c r="C30" s="71" t="s">
        <v>140</v>
      </c>
      <c r="D30" s="71" t="s">
        <v>141</v>
      </c>
      <c r="E30" s="71" t="s">
        <v>142</v>
      </c>
      <c r="F30" s="71" t="s">
        <v>143</v>
      </c>
      <c r="G30" s="71" t="s">
        <v>144</v>
      </c>
      <c r="H30" s="71" t="s">
        <v>145</v>
      </c>
      <c r="I30" s="71" t="s">
        <v>146</v>
      </c>
      <c r="J30" s="71" t="s">
        <v>147</v>
      </c>
      <c r="K30" s="71" t="s">
        <v>148</v>
      </c>
      <c r="L30" s="71" t="s">
        <v>149</v>
      </c>
      <c r="M30" s="71" t="s">
        <v>174</v>
      </c>
      <c r="N30" s="71" t="s">
        <v>175</v>
      </c>
      <c r="O30" s="71" t="s">
        <v>176</v>
      </c>
      <c r="P30" s="71" t="s">
        <v>177</v>
      </c>
    </row>
    <row r="31" spans="1:70" x14ac:dyDescent="0.3">
      <c r="A31" s="69">
        <v>30</v>
      </c>
      <c r="B31" s="73" t="s">
        <v>193</v>
      </c>
      <c r="C31" s="74">
        <v>5</v>
      </c>
      <c r="D31" s="74">
        <v>20</v>
      </c>
      <c r="E31" s="74">
        <v>11</v>
      </c>
      <c r="F31" s="74">
        <v>14</v>
      </c>
      <c r="G31" s="74">
        <v>23</v>
      </c>
      <c r="H31" s="74">
        <v>30</v>
      </c>
      <c r="I31" s="74">
        <v>20</v>
      </c>
      <c r="J31" s="74">
        <v>15</v>
      </c>
      <c r="K31" s="74">
        <v>11</v>
      </c>
      <c r="L31" s="74">
        <v>8</v>
      </c>
      <c r="M31" s="74">
        <v>5</v>
      </c>
      <c r="N31" s="74">
        <v>15</v>
      </c>
      <c r="O31" s="74">
        <v>29</v>
      </c>
      <c r="P31" s="74">
        <v>11</v>
      </c>
    </row>
    <row r="32" spans="1:70" ht="31.2" x14ac:dyDescent="0.3">
      <c r="A32" s="67" t="s">
        <v>281</v>
      </c>
      <c r="C32" s="68"/>
      <c r="D32" s="68"/>
      <c r="E32" s="68"/>
      <c r="O32" s="68"/>
    </row>
    <row r="33" spans="1:24" ht="15.6" x14ac:dyDescent="0.3">
      <c r="A33" s="69" t="s">
        <v>328</v>
      </c>
      <c r="B33" s="70" t="s">
        <v>192</v>
      </c>
      <c r="C33" s="71" t="s">
        <v>89</v>
      </c>
      <c r="D33" s="71" t="s">
        <v>90</v>
      </c>
      <c r="E33" s="71" t="s">
        <v>91</v>
      </c>
      <c r="F33" s="71" t="s">
        <v>92</v>
      </c>
      <c r="G33" s="71" t="s">
        <v>93</v>
      </c>
      <c r="H33" s="71" t="s">
        <v>94</v>
      </c>
      <c r="I33" s="71" t="s">
        <v>95</v>
      </c>
      <c r="J33" s="71" t="s">
        <v>96</v>
      </c>
      <c r="K33" s="71" t="s">
        <v>97</v>
      </c>
      <c r="L33" s="71" t="s">
        <v>98</v>
      </c>
      <c r="M33" s="71" t="s">
        <v>99</v>
      </c>
      <c r="N33" s="71" t="s">
        <v>100</v>
      </c>
      <c r="O33" s="71" t="s">
        <v>101</v>
      </c>
      <c r="P33" s="71" t="s">
        <v>102</v>
      </c>
      <c r="Q33" s="71" t="s">
        <v>103</v>
      </c>
      <c r="R33" s="71" t="s">
        <v>104</v>
      </c>
      <c r="S33" s="71" t="s">
        <v>123</v>
      </c>
      <c r="T33" s="71" t="s">
        <v>124</v>
      </c>
      <c r="U33" s="71" t="s">
        <v>125</v>
      </c>
      <c r="V33" s="71" t="s">
        <v>126</v>
      </c>
      <c r="W33" s="71" t="s">
        <v>127</v>
      </c>
      <c r="X33" s="71" t="s">
        <v>128</v>
      </c>
    </row>
    <row r="34" spans="1:24" s="78" customFormat="1" x14ac:dyDescent="0.3">
      <c r="A34" s="69">
        <v>54</v>
      </c>
      <c r="B34" s="73" t="s">
        <v>193</v>
      </c>
      <c r="C34" s="74">
        <v>5</v>
      </c>
      <c r="D34" s="74">
        <v>14</v>
      </c>
      <c r="E34" s="74">
        <v>20</v>
      </c>
      <c r="F34" s="74">
        <v>38</v>
      </c>
      <c r="G34" s="74">
        <v>54</v>
      </c>
      <c r="H34" s="74">
        <v>27</v>
      </c>
      <c r="I34" s="74">
        <v>20</v>
      </c>
      <c r="J34" s="74">
        <v>12</v>
      </c>
      <c r="K34" s="74">
        <v>11</v>
      </c>
      <c r="L34" s="74">
        <v>12</v>
      </c>
      <c r="M34" s="74">
        <v>17</v>
      </c>
      <c r="N34" s="74">
        <v>21</v>
      </c>
      <c r="O34" s="74">
        <v>14</v>
      </c>
      <c r="P34" s="74">
        <v>9</v>
      </c>
      <c r="Q34" s="74">
        <v>6</v>
      </c>
      <c r="R34" s="74">
        <v>8</v>
      </c>
      <c r="S34" s="74">
        <v>15</v>
      </c>
      <c r="T34" s="74">
        <v>11</v>
      </c>
      <c r="U34" s="74">
        <v>17</v>
      </c>
      <c r="V34" s="74">
        <v>23</v>
      </c>
      <c r="W34" s="74">
        <v>14</v>
      </c>
      <c r="X34" s="74">
        <v>11</v>
      </c>
    </row>
    <row r="35" spans="1:24" ht="31.2" x14ac:dyDescent="0.3">
      <c r="A35" s="67" t="s">
        <v>282</v>
      </c>
      <c r="C35" s="68"/>
      <c r="D35" s="68"/>
      <c r="E35" s="68"/>
      <c r="O35" s="68"/>
    </row>
    <row r="36" spans="1:24" ht="15.6" x14ac:dyDescent="0.3">
      <c r="A36" s="69" t="s">
        <v>328</v>
      </c>
      <c r="B36" s="70" t="s">
        <v>192</v>
      </c>
      <c r="C36" s="71" t="s">
        <v>140</v>
      </c>
      <c r="D36" s="71" t="s">
        <v>141</v>
      </c>
      <c r="E36" s="71" t="s">
        <v>142</v>
      </c>
      <c r="F36" s="71" t="s">
        <v>143</v>
      </c>
      <c r="G36" s="71" t="s">
        <v>144</v>
      </c>
      <c r="H36" s="71" t="s">
        <v>145</v>
      </c>
      <c r="I36" s="71" t="s">
        <v>146</v>
      </c>
      <c r="J36" s="71" t="s">
        <v>147</v>
      </c>
      <c r="K36" s="71" t="s">
        <v>148</v>
      </c>
      <c r="L36" s="71" t="s">
        <v>149</v>
      </c>
      <c r="M36" s="71" t="s">
        <v>150</v>
      </c>
      <c r="N36" s="71" t="s">
        <v>151</v>
      </c>
      <c r="O36" s="71" t="s">
        <v>152</v>
      </c>
      <c r="P36" s="71" t="s">
        <v>153</v>
      </c>
      <c r="Q36" s="71" t="s">
        <v>154</v>
      </c>
      <c r="R36" s="71" t="s">
        <v>155</v>
      </c>
      <c r="S36" s="71" t="s">
        <v>174</v>
      </c>
      <c r="T36" s="71" t="s">
        <v>175</v>
      </c>
      <c r="U36" s="71" t="s">
        <v>176</v>
      </c>
      <c r="V36" s="71" t="s">
        <v>177</v>
      </c>
      <c r="W36" s="71" t="s">
        <v>178</v>
      </c>
      <c r="X36" s="71" t="s">
        <v>179</v>
      </c>
    </row>
    <row r="37" spans="1:24" s="78" customFormat="1" x14ac:dyDescent="0.3">
      <c r="A37" s="69">
        <v>72</v>
      </c>
      <c r="B37" s="73" t="s">
        <v>193</v>
      </c>
      <c r="C37" s="74">
        <v>2</v>
      </c>
      <c r="D37" s="74">
        <v>3</v>
      </c>
      <c r="E37" s="74">
        <v>2</v>
      </c>
      <c r="F37" s="74">
        <v>3</v>
      </c>
      <c r="G37" s="74">
        <v>5</v>
      </c>
      <c r="H37" s="74">
        <v>5</v>
      </c>
      <c r="I37" s="74">
        <v>6</v>
      </c>
      <c r="J37" s="74">
        <v>6</v>
      </c>
      <c r="K37" s="74">
        <v>8</v>
      </c>
      <c r="L37" s="74">
        <v>24</v>
      </c>
      <c r="M37" s="74">
        <v>32</v>
      </c>
      <c r="N37" s="74">
        <v>72</v>
      </c>
      <c r="O37" s="74">
        <v>36</v>
      </c>
      <c r="P37" s="74">
        <v>18</v>
      </c>
      <c r="Q37" s="74">
        <v>6</v>
      </c>
      <c r="R37" s="74">
        <v>11</v>
      </c>
      <c r="S37" s="74">
        <v>26</v>
      </c>
      <c r="T37" s="74">
        <v>11</v>
      </c>
      <c r="U37" s="74">
        <v>20</v>
      </c>
      <c r="V37" s="74">
        <v>36</v>
      </c>
      <c r="W37" s="74">
        <v>5</v>
      </c>
      <c r="X37" s="74">
        <v>6</v>
      </c>
    </row>
    <row r="38" spans="1:24" ht="31.2" x14ac:dyDescent="0.3">
      <c r="A38" s="79" t="s">
        <v>283</v>
      </c>
      <c r="C38" s="68"/>
      <c r="D38" s="68"/>
      <c r="E38" s="68"/>
      <c r="O38" s="68"/>
    </row>
    <row r="39" spans="1:24" ht="15.6" x14ac:dyDescent="0.3">
      <c r="A39" s="69" t="s">
        <v>328</v>
      </c>
      <c r="B39" s="70" t="s">
        <v>192</v>
      </c>
      <c r="C39" s="71" t="s">
        <v>89</v>
      </c>
      <c r="D39" s="68"/>
      <c r="E39" s="68"/>
      <c r="O39" s="68"/>
    </row>
    <row r="40" spans="1:24" x14ac:dyDescent="0.3">
      <c r="A40" s="69">
        <v>66</v>
      </c>
      <c r="B40" s="73" t="s">
        <v>193</v>
      </c>
      <c r="C40" s="74">
        <v>66</v>
      </c>
      <c r="D40" s="68"/>
      <c r="E40" s="68"/>
      <c r="O40" s="68"/>
    </row>
    <row r="41" spans="1:24" ht="31.2" x14ac:dyDescent="0.3">
      <c r="A41" s="67" t="s">
        <v>284</v>
      </c>
      <c r="C41" s="80"/>
      <c r="D41" s="68"/>
      <c r="E41" s="68"/>
      <c r="O41" s="68"/>
    </row>
    <row r="42" spans="1:24" s="81" customFormat="1" ht="15.6" x14ac:dyDescent="0.3">
      <c r="A42" s="69" t="s">
        <v>328</v>
      </c>
      <c r="B42" s="70" t="s">
        <v>192</v>
      </c>
      <c r="C42" s="71">
        <v>1</v>
      </c>
      <c r="D42" s="71">
        <v>3</v>
      </c>
      <c r="E42" s="71">
        <v>5</v>
      </c>
      <c r="F42" s="71">
        <v>7</v>
      </c>
      <c r="G42" s="71">
        <v>9</v>
      </c>
      <c r="H42" s="71">
        <v>11</v>
      </c>
      <c r="I42" s="71">
        <v>13</v>
      </c>
      <c r="J42" s="71">
        <v>15</v>
      </c>
      <c r="K42" s="71">
        <v>17</v>
      </c>
      <c r="L42" s="71">
        <v>19</v>
      </c>
      <c r="M42" s="71">
        <v>21</v>
      </c>
      <c r="N42" s="71">
        <v>23</v>
      </c>
    </row>
    <row r="43" spans="1:24" s="72" customFormat="1" x14ac:dyDescent="0.3">
      <c r="A43" s="69">
        <v>36</v>
      </c>
      <c r="B43" s="73" t="s">
        <v>193</v>
      </c>
      <c r="C43" s="74">
        <v>6</v>
      </c>
      <c r="D43" s="74">
        <v>12</v>
      </c>
      <c r="E43" s="74">
        <v>36</v>
      </c>
      <c r="F43" s="74">
        <v>26</v>
      </c>
      <c r="G43" s="74">
        <v>11</v>
      </c>
      <c r="H43" s="74">
        <v>9</v>
      </c>
      <c r="I43" s="74">
        <v>24</v>
      </c>
      <c r="J43" s="74">
        <v>9</v>
      </c>
      <c r="K43" s="74">
        <v>20</v>
      </c>
      <c r="L43" s="74">
        <v>3</v>
      </c>
      <c r="M43" s="74">
        <v>2</v>
      </c>
      <c r="N43" s="74">
        <v>5</v>
      </c>
    </row>
    <row r="44" spans="1:24" ht="31.2" x14ac:dyDescent="0.3">
      <c r="A44" s="67" t="s">
        <v>285</v>
      </c>
      <c r="C44" s="68"/>
      <c r="D44" s="68"/>
      <c r="E44" s="68"/>
      <c r="O44" s="68"/>
    </row>
    <row r="45" spans="1:24" s="81" customFormat="1" ht="15.6" x14ac:dyDescent="0.3">
      <c r="A45" s="69" t="s">
        <v>328</v>
      </c>
      <c r="B45" s="70" t="s">
        <v>192</v>
      </c>
      <c r="C45" s="71">
        <v>2</v>
      </c>
      <c r="D45" s="71">
        <v>4</v>
      </c>
      <c r="E45" s="71">
        <v>6</v>
      </c>
      <c r="F45" s="71">
        <v>8</v>
      </c>
      <c r="G45" s="71">
        <v>10</v>
      </c>
      <c r="H45" s="71">
        <v>12</v>
      </c>
      <c r="I45" s="71">
        <v>14</v>
      </c>
      <c r="J45" s="71">
        <v>16</v>
      </c>
      <c r="K45" s="71">
        <v>18</v>
      </c>
      <c r="L45" s="71">
        <v>20</v>
      </c>
      <c r="M45" s="71">
        <v>22</v>
      </c>
      <c r="N45" s="72"/>
      <c r="O45" s="72"/>
      <c r="P45" s="72"/>
    </row>
    <row r="46" spans="1:24" s="72" customFormat="1" x14ac:dyDescent="0.3">
      <c r="A46" s="69">
        <v>44</v>
      </c>
      <c r="B46" s="73" t="s">
        <v>193</v>
      </c>
      <c r="C46" s="74">
        <v>5</v>
      </c>
      <c r="D46" s="74">
        <v>6</v>
      </c>
      <c r="E46" s="74">
        <v>11</v>
      </c>
      <c r="F46" s="74">
        <v>8</v>
      </c>
      <c r="G46" s="74">
        <v>23</v>
      </c>
      <c r="H46" s="74">
        <v>35</v>
      </c>
      <c r="I46" s="74">
        <v>44</v>
      </c>
      <c r="J46" s="74">
        <v>36</v>
      </c>
      <c r="K46" s="74">
        <v>18</v>
      </c>
      <c r="L46" s="74">
        <v>9</v>
      </c>
      <c r="M46" s="74">
        <v>2</v>
      </c>
    </row>
    <row r="47" spans="1:24" ht="31.2" x14ac:dyDescent="0.6">
      <c r="A47" s="65" t="s">
        <v>261</v>
      </c>
      <c r="C47" s="68"/>
      <c r="D47" s="68"/>
      <c r="E47" s="68"/>
      <c r="O47" s="68"/>
    </row>
    <row r="48" spans="1:24" s="82" customFormat="1" ht="15.6" x14ac:dyDescent="0.3">
      <c r="A48" s="69" t="s">
        <v>328</v>
      </c>
      <c r="B48" s="70" t="s">
        <v>192</v>
      </c>
      <c r="C48" s="71">
        <v>1</v>
      </c>
      <c r="D48" s="71">
        <v>3</v>
      </c>
      <c r="E48" s="71">
        <v>5</v>
      </c>
    </row>
    <row r="49" spans="1:26" x14ac:dyDescent="0.3">
      <c r="A49" s="69">
        <v>63</v>
      </c>
      <c r="B49" s="73" t="s">
        <v>193</v>
      </c>
      <c r="C49" s="74">
        <v>15</v>
      </c>
      <c r="D49" s="74">
        <v>63</v>
      </c>
      <c r="E49" s="74">
        <v>17</v>
      </c>
      <c r="O49" s="68"/>
    </row>
    <row r="50" spans="1:26" ht="31.2" x14ac:dyDescent="0.6">
      <c r="A50" s="66" t="s">
        <v>262</v>
      </c>
      <c r="C50" s="83"/>
      <c r="D50" s="68"/>
      <c r="E50" s="68"/>
      <c r="O50" s="68"/>
    </row>
    <row r="51" spans="1:26" s="81" customFormat="1" ht="15.6" x14ac:dyDescent="0.3">
      <c r="A51" s="69" t="s">
        <v>328</v>
      </c>
      <c r="B51" s="70" t="s">
        <v>192</v>
      </c>
      <c r="C51" s="71">
        <v>1</v>
      </c>
      <c r="D51" s="71">
        <v>3</v>
      </c>
      <c r="E51" s="71">
        <v>5</v>
      </c>
      <c r="F51" s="71">
        <v>7</v>
      </c>
      <c r="G51" s="71">
        <v>9</v>
      </c>
      <c r="H51" s="71">
        <v>11</v>
      </c>
      <c r="I51" s="71">
        <v>13</v>
      </c>
    </row>
    <row r="52" spans="1:26" s="72" customFormat="1" x14ac:dyDescent="0.3">
      <c r="A52" s="69">
        <v>57</v>
      </c>
      <c r="B52" s="73" t="s">
        <v>193</v>
      </c>
      <c r="C52" s="74">
        <v>47</v>
      </c>
      <c r="D52" s="74">
        <v>21</v>
      </c>
      <c r="E52" s="74">
        <v>57</v>
      </c>
      <c r="F52" s="74">
        <v>14</v>
      </c>
      <c r="G52" s="74">
        <v>15</v>
      </c>
      <c r="H52" s="74">
        <v>18</v>
      </c>
      <c r="I52" s="74">
        <v>12</v>
      </c>
    </row>
    <row r="53" spans="1:26" ht="31.2" x14ac:dyDescent="0.6">
      <c r="A53" s="66" t="s">
        <v>263</v>
      </c>
      <c r="C53" s="68"/>
      <c r="D53" s="68"/>
      <c r="E53" s="68"/>
      <c r="O53" s="68"/>
    </row>
    <row r="54" spans="1:26" s="81" customFormat="1" ht="15.6" x14ac:dyDescent="0.3">
      <c r="A54" s="69" t="s">
        <v>328</v>
      </c>
      <c r="B54" s="70" t="s">
        <v>192</v>
      </c>
      <c r="C54" s="71">
        <v>2</v>
      </c>
      <c r="D54" s="71">
        <v>4</v>
      </c>
      <c r="E54" s="71">
        <v>6</v>
      </c>
      <c r="F54" s="71">
        <v>8</v>
      </c>
      <c r="G54" s="71">
        <v>10</v>
      </c>
      <c r="H54" s="71">
        <v>12</v>
      </c>
      <c r="I54" s="71">
        <v>14</v>
      </c>
    </row>
    <row r="55" spans="1:26" s="72" customFormat="1" x14ac:dyDescent="0.3">
      <c r="A55" s="69">
        <v>57</v>
      </c>
      <c r="B55" s="73" t="s">
        <v>193</v>
      </c>
      <c r="C55" s="74">
        <v>8</v>
      </c>
      <c r="D55" s="74">
        <v>15</v>
      </c>
      <c r="E55" s="74">
        <v>57</v>
      </c>
      <c r="F55" s="74">
        <v>15</v>
      </c>
      <c r="G55" s="74">
        <v>21</v>
      </c>
      <c r="H55" s="74">
        <v>47</v>
      </c>
      <c r="I55" s="74">
        <v>23</v>
      </c>
    </row>
    <row r="56" spans="1:26" ht="31.2" x14ac:dyDescent="0.3">
      <c r="A56" s="79" t="s">
        <v>286</v>
      </c>
      <c r="C56" s="68"/>
      <c r="D56" s="68"/>
      <c r="E56" s="68"/>
      <c r="O56" s="68"/>
    </row>
    <row r="57" spans="1:26" ht="15.6" x14ac:dyDescent="0.3">
      <c r="A57" s="69" t="s">
        <v>328</v>
      </c>
      <c r="B57" s="70" t="s">
        <v>192</v>
      </c>
      <c r="C57" s="71" t="s">
        <v>89</v>
      </c>
      <c r="D57" s="68"/>
      <c r="E57" s="68"/>
      <c r="O57" s="68"/>
    </row>
    <row r="58" spans="1:26" x14ac:dyDescent="0.3">
      <c r="A58" s="69">
        <v>11</v>
      </c>
      <c r="B58" s="73" t="s">
        <v>193</v>
      </c>
      <c r="C58" s="74">
        <v>11</v>
      </c>
      <c r="D58" s="68"/>
      <c r="E58" s="68"/>
      <c r="O58" s="68"/>
    </row>
    <row r="59" spans="1:26" ht="31.2" x14ac:dyDescent="0.3">
      <c r="A59" s="67" t="s">
        <v>287</v>
      </c>
      <c r="C59" s="68"/>
      <c r="D59" s="68"/>
      <c r="E59" s="68"/>
      <c r="O59" s="68"/>
    </row>
    <row r="60" spans="1:26" ht="15.6" x14ac:dyDescent="0.3">
      <c r="A60" s="69" t="s">
        <v>328</v>
      </c>
      <c r="B60" s="70" t="s">
        <v>192</v>
      </c>
      <c r="C60" s="71" t="s">
        <v>89</v>
      </c>
      <c r="D60" s="71" t="s">
        <v>90</v>
      </c>
      <c r="E60" s="71" t="s">
        <v>91</v>
      </c>
      <c r="F60" s="71" t="s">
        <v>92</v>
      </c>
      <c r="G60" s="71" t="s">
        <v>93</v>
      </c>
      <c r="H60" s="71" t="s">
        <v>94</v>
      </c>
      <c r="I60" s="71" t="s">
        <v>95</v>
      </c>
      <c r="J60" s="71" t="s">
        <v>96</v>
      </c>
      <c r="K60" s="71" t="s">
        <v>97</v>
      </c>
      <c r="L60" s="71" t="s">
        <v>98</v>
      </c>
      <c r="M60" s="71" t="s">
        <v>99</v>
      </c>
      <c r="N60" s="71" t="s">
        <v>100</v>
      </c>
      <c r="O60" s="71" t="s">
        <v>123</v>
      </c>
      <c r="P60" s="71" t="s">
        <v>124</v>
      </c>
      <c r="Q60" s="71" t="s">
        <v>125</v>
      </c>
      <c r="R60" s="71" t="s">
        <v>126</v>
      </c>
      <c r="S60" s="71" t="s">
        <v>127</v>
      </c>
      <c r="T60" s="71" t="s">
        <v>128</v>
      </c>
      <c r="U60" s="71" t="s">
        <v>129</v>
      </c>
      <c r="V60" s="71" t="s">
        <v>130</v>
      </c>
      <c r="W60" s="71" t="s">
        <v>131</v>
      </c>
      <c r="X60" s="71" t="s">
        <v>132</v>
      </c>
    </row>
    <row r="61" spans="1:26" x14ac:dyDescent="0.3">
      <c r="A61" s="69">
        <v>42</v>
      </c>
      <c r="B61" s="73" t="s">
        <v>193</v>
      </c>
      <c r="C61" s="74">
        <v>42</v>
      </c>
      <c r="D61" s="74">
        <v>39</v>
      </c>
      <c r="E61" s="74">
        <v>20</v>
      </c>
      <c r="F61" s="74">
        <v>20</v>
      </c>
      <c r="G61" s="74">
        <v>30</v>
      </c>
      <c r="H61" s="74">
        <v>39</v>
      </c>
      <c r="I61" s="74">
        <v>17</v>
      </c>
      <c r="J61" s="74">
        <v>11</v>
      </c>
      <c r="K61" s="74">
        <v>6</v>
      </c>
      <c r="L61" s="74">
        <v>5</v>
      </c>
      <c r="M61" s="74">
        <v>20</v>
      </c>
      <c r="N61" s="74">
        <v>12</v>
      </c>
      <c r="O61" s="74">
        <v>11</v>
      </c>
      <c r="P61" s="74">
        <v>2</v>
      </c>
      <c r="Q61" s="74">
        <v>3</v>
      </c>
      <c r="R61" s="74">
        <v>9</v>
      </c>
      <c r="S61" s="74">
        <v>36</v>
      </c>
      <c r="T61" s="74">
        <v>29</v>
      </c>
      <c r="U61" s="74">
        <v>11</v>
      </c>
      <c r="V61" s="74">
        <v>5</v>
      </c>
      <c r="W61" s="74">
        <v>6</v>
      </c>
      <c r="X61" s="74">
        <v>17</v>
      </c>
    </row>
    <row r="62" spans="1:26" ht="31.2" x14ac:dyDescent="0.3">
      <c r="A62" s="67" t="s">
        <v>288</v>
      </c>
      <c r="C62" s="68"/>
      <c r="D62" s="68"/>
      <c r="E62" s="68"/>
      <c r="O62" s="68"/>
    </row>
    <row r="63" spans="1:26" ht="15.6" x14ac:dyDescent="0.3">
      <c r="A63" s="69" t="s">
        <v>328</v>
      </c>
      <c r="B63" s="70" t="s">
        <v>192</v>
      </c>
      <c r="C63" s="71" t="s">
        <v>140</v>
      </c>
      <c r="D63" s="71" t="s">
        <v>141</v>
      </c>
      <c r="E63" s="71" t="s">
        <v>142</v>
      </c>
      <c r="F63" s="71" t="s">
        <v>143</v>
      </c>
      <c r="G63" s="71" t="s">
        <v>144</v>
      </c>
      <c r="H63" s="71" t="s">
        <v>145</v>
      </c>
      <c r="I63" s="71" t="s">
        <v>146</v>
      </c>
      <c r="J63" s="71" t="s">
        <v>147</v>
      </c>
      <c r="K63" s="71" t="s">
        <v>148</v>
      </c>
      <c r="L63" s="71" t="s">
        <v>149</v>
      </c>
      <c r="M63" s="71" t="s">
        <v>150</v>
      </c>
      <c r="N63" s="71" t="s">
        <v>151</v>
      </c>
      <c r="O63" s="71" t="s">
        <v>152</v>
      </c>
      <c r="P63" s="71" t="s">
        <v>153</v>
      </c>
      <c r="Q63" s="71" t="s">
        <v>174</v>
      </c>
      <c r="R63" s="71" t="s">
        <v>175</v>
      </c>
      <c r="S63" s="71" t="s">
        <v>176</v>
      </c>
      <c r="T63" s="71" t="s">
        <v>177</v>
      </c>
      <c r="U63" s="71" t="s">
        <v>178</v>
      </c>
      <c r="V63" s="71" t="s">
        <v>179</v>
      </c>
      <c r="W63" s="71" t="s">
        <v>180</v>
      </c>
      <c r="X63" s="71" t="s">
        <v>181</v>
      </c>
      <c r="Y63" s="71" t="s">
        <v>182</v>
      </c>
      <c r="Z63" s="71" t="s">
        <v>183</v>
      </c>
    </row>
    <row r="64" spans="1:26" x14ac:dyDescent="0.3">
      <c r="A64" s="69">
        <v>57</v>
      </c>
      <c r="B64" s="73" t="s">
        <v>193</v>
      </c>
      <c r="C64" s="74">
        <v>2</v>
      </c>
      <c r="D64" s="74">
        <v>26</v>
      </c>
      <c r="E64" s="74">
        <v>8</v>
      </c>
      <c r="F64" s="74">
        <v>11</v>
      </c>
      <c r="G64" s="74">
        <v>17</v>
      </c>
      <c r="H64" s="74">
        <v>15</v>
      </c>
      <c r="I64" s="74">
        <v>20</v>
      </c>
      <c r="J64" s="74">
        <v>57</v>
      </c>
      <c r="K64" s="74">
        <v>29</v>
      </c>
      <c r="L64" s="74">
        <v>14</v>
      </c>
      <c r="M64" s="74">
        <v>9</v>
      </c>
      <c r="N64" s="74">
        <v>20</v>
      </c>
      <c r="O64" s="74">
        <v>5</v>
      </c>
      <c r="P64" s="74">
        <v>18</v>
      </c>
      <c r="Q64" s="74">
        <v>8</v>
      </c>
      <c r="R64" s="74">
        <v>11</v>
      </c>
      <c r="S64" s="74">
        <v>15</v>
      </c>
      <c r="T64" s="74">
        <v>23</v>
      </c>
      <c r="U64" s="74">
        <v>12</v>
      </c>
      <c r="V64" s="74">
        <v>33</v>
      </c>
      <c r="W64" s="74">
        <v>5</v>
      </c>
      <c r="X64" s="74">
        <v>26</v>
      </c>
      <c r="Y64" s="74">
        <v>6</v>
      </c>
      <c r="Z64" s="74">
        <v>6</v>
      </c>
    </row>
    <row r="65" spans="1:57" ht="31.2" x14ac:dyDescent="0.6">
      <c r="A65" s="66" t="s">
        <v>264</v>
      </c>
      <c r="C65" s="68"/>
      <c r="D65" s="68"/>
      <c r="E65" s="68"/>
      <c r="O65" s="68"/>
    </row>
    <row r="66" spans="1:57" s="81" customFormat="1" ht="15.6" x14ac:dyDescent="0.3">
      <c r="A66" s="69" t="s">
        <v>328</v>
      </c>
      <c r="B66" s="70" t="s">
        <v>192</v>
      </c>
      <c r="C66" s="71">
        <v>1</v>
      </c>
      <c r="D66" s="71">
        <v>3</v>
      </c>
      <c r="E66" s="71">
        <v>5</v>
      </c>
      <c r="F66" s="71">
        <v>7</v>
      </c>
      <c r="G66" s="71">
        <v>9</v>
      </c>
      <c r="H66" s="71">
        <v>11</v>
      </c>
      <c r="I66" s="71">
        <v>13</v>
      </c>
      <c r="J66" s="71">
        <v>15</v>
      </c>
      <c r="K66" s="71">
        <v>17</v>
      </c>
      <c r="L66" s="71">
        <v>19</v>
      </c>
      <c r="M66" s="71">
        <v>21</v>
      </c>
      <c r="N66" s="71">
        <v>23</v>
      </c>
      <c r="O66" s="71">
        <v>25</v>
      </c>
      <c r="P66" s="71">
        <v>27</v>
      </c>
      <c r="Q66" s="71">
        <v>29</v>
      </c>
      <c r="R66" s="71">
        <v>31</v>
      </c>
      <c r="S66" s="71">
        <v>33</v>
      </c>
      <c r="T66" s="71">
        <v>35</v>
      </c>
      <c r="U66" s="71">
        <v>37</v>
      </c>
      <c r="V66" s="71">
        <v>39</v>
      </c>
      <c r="W66" s="71">
        <v>41</v>
      </c>
      <c r="X66" s="71">
        <v>43</v>
      </c>
      <c r="Y66" s="71">
        <v>45</v>
      </c>
      <c r="Z66" s="71">
        <v>47</v>
      </c>
      <c r="AA66" s="71">
        <v>49</v>
      </c>
      <c r="AB66" s="71">
        <v>51</v>
      </c>
      <c r="AC66" s="71">
        <v>53</v>
      </c>
      <c r="AD66" s="71">
        <v>55</v>
      </c>
      <c r="AE66" s="71">
        <v>57</v>
      </c>
      <c r="AF66" s="71">
        <v>59</v>
      </c>
      <c r="AG66" s="71">
        <v>61</v>
      </c>
      <c r="AH66" s="71">
        <v>63</v>
      </c>
      <c r="AI66" s="71">
        <v>65</v>
      </c>
      <c r="AJ66" s="71">
        <v>67</v>
      </c>
      <c r="AK66" s="71">
        <v>101</v>
      </c>
      <c r="AL66" s="71">
        <v>103</v>
      </c>
      <c r="AM66" s="71">
        <v>105</v>
      </c>
      <c r="AN66" s="71">
        <v>107</v>
      </c>
      <c r="AO66" s="71">
        <v>109</v>
      </c>
      <c r="AP66" s="71">
        <v>111</v>
      </c>
      <c r="AQ66" s="71">
        <v>113</v>
      </c>
      <c r="AR66" s="71">
        <v>115</v>
      </c>
      <c r="AS66" s="71">
        <v>117</v>
      </c>
      <c r="AT66" s="71">
        <v>119</v>
      </c>
      <c r="AU66" s="71">
        <v>121</v>
      </c>
      <c r="AV66" s="71">
        <v>123</v>
      </c>
      <c r="AW66" s="71">
        <v>125</v>
      </c>
      <c r="AX66" s="71">
        <v>127</v>
      </c>
      <c r="AY66" s="71">
        <v>129</v>
      </c>
      <c r="AZ66" s="71">
        <v>131</v>
      </c>
      <c r="BA66" s="71">
        <v>133</v>
      </c>
    </row>
    <row r="67" spans="1:57" x14ac:dyDescent="0.3">
      <c r="A67" s="69">
        <v>51</v>
      </c>
      <c r="B67" s="73" t="s">
        <v>193</v>
      </c>
      <c r="C67" s="74">
        <v>8</v>
      </c>
      <c r="D67" s="74">
        <v>8</v>
      </c>
      <c r="E67" s="74">
        <v>12</v>
      </c>
      <c r="F67" s="74">
        <v>6</v>
      </c>
      <c r="G67" s="74">
        <v>30</v>
      </c>
      <c r="H67" s="74">
        <v>9</v>
      </c>
      <c r="I67" s="74">
        <v>9</v>
      </c>
      <c r="J67" s="74">
        <v>17</v>
      </c>
      <c r="K67" s="74">
        <v>20</v>
      </c>
      <c r="L67" s="74">
        <v>18</v>
      </c>
      <c r="M67" s="74">
        <v>24</v>
      </c>
      <c r="N67" s="74">
        <v>20</v>
      </c>
      <c r="O67" s="74">
        <v>26</v>
      </c>
      <c r="P67" s="74">
        <v>18</v>
      </c>
      <c r="Q67" s="74">
        <v>29</v>
      </c>
      <c r="R67" s="74">
        <v>26</v>
      </c>
      <c r="S67" s="74">
        <v>51</v>
      </c>
      <c r="T67" s="74">
        <v>29</v>
      </c>
      <c r="U67" s="74">
        <v>32</v>
      </c>
      <c r="V67" s="74">
        <v>32</v>
      </c>
      <c r="W67" s="74">
        <v>30</v>
      </c>
      <c r="X67" s="74">
        <v>27</v>
      </c>
      <c r="Y67" s="74">
        <v>32</v>
      </c>
      <c r="Z67" s="74">
        <v>33</v>
      </c>
      <c r="AA67" s="74">
        <v>26</v>
      </c>
      <c r="AB67" s="74">
        <v>32</v>
      </c>
      <c r="AC67" s="74">
        <v>24</v>
      </c>
      <c r="AD67" s="74">
        <v>11</v>
      </c>
      <c r="AE67" s="74">
        <v>14</v>
      </c>
      <c r="AF67" s="74">
        <v>6</v>
      </c>
      <c r="AG67" s="74">
        <v>3</v>
      </c>
      <c r="AH67" s="74">
        <v>5</v>
      </c>
      <c r="AI67" s="74">
        <v>26</v>
      </c>
      <c r="AJ67" s="74">
        <v>8</v>
      </c>
      <c r="AK67" s="74">
        <v>15</v>
      </c>
      <c r="AL67" s="74">
        <v>17</v>
      </c>
      <c r="AM67" s="74">
        <v>11</v>
      </c>
      <c r="AN67" s="74">
        <v>24</v>
      </c>
      <c r="AO67" s="74">
        <v>24</v>
      </c>
      <c r="AP67" s="74">
        <v>14</v>
      </c>
      <c r="AQ67" s="74">
        <v>21</v>
      </c>
      <c r="AR67" s="74">
        <v>36</v>
      </c>
      <c r="AS67" s="74">
        <v>38</v>
      </c>
      <c r="AT67" s="74">
        <v>24</v>
      </c>
      <c r="AU67" s="74">
        <v>26</v>
      </c>
      <c r="AV67" s="74">
        <v>29</v>
      </c>
      <c r="AW67" s="74">
        <v>41</v>
      </c>
      <c r="AX67" s="74">
        <v>21</v>
      </c>
      <c r="AY67" s="74">
        <v>17</v>
      </c>
      <c r="AZ67" s="74">
        <v>12</v>
      </c>
      <c r="BA67" s="74">
        <v>11</v>
      </c>
    </row>
    <row r="68" spans="1:57" ht="31.2" x14ac:dyDescent="0.6">
      <c r="A68" s="66" t="s">
        <v>265</v>
      </c>
      <c r="C68" s="68"/>
      <c r="D68" s="68"/>
      <c r="E68" s="68"/>
      <c r="O68" s="68"/>
    </row>
    <row r="69" spans="1:57" s="81" customFormat="1" ht="15.6" x14ac:dyDescent="0.3">
      <c r="A69" s="69" t="s">
        <v>328</v>
      </c>
      <c r="B69" s="70" t="s">
        <v>192</v>
      </c>
      <c r="C69" s="71" t="s">
        <v>266</v>
      </c>
      <c r="D69" s="71">
        <v>2</v>
      </c>
      <c r="E69" s="71">
        <v>4</v>
      </c>
      <c r="F69" s="71">
        <v>6</v>
      </c>
      <c r="G69" s="71">
        <v>8</v>
      </c>
      <c r="H69" s="71">
        <v>10</v>
      </c>
      <c r="I69" s="71">
        <v>12</v>
      </c>
      <c r="J69" s="71">
        <v>14</v>
      </c>
      <c r="K69" s="71">
        <v>16</v>
      </c>
      <c r="L69" s="71">
        <v>18</v>
      </c>
      <c r="M69" s="71">
        <v>20</v>
      </c>
      <c r="N69" s="71">
        <v>22</v>
      </c>
      <c r="O69" s="71">
        <v>24</v>
      </c>
      <c r="P69" s="71">
        <v>26</v>
      </c>
      <c r="Q69" s="71">
        <v>28</v>
      </c>
      <c r="R69" s="71">
        <v>30</v>
      </c>
      <c r="S69" s="71">
        <v>32</v>
      </c>
      <c r="T69" s="71">
        <v>34</v>
      </c>
      <c r="U69" s="71">
        <v>36</v>
      </c>
      <c r="V69" s="71">
        <v>38</v>
      </c>
      <c r="W69" s="71">
        <v>40</v>
      </c>
      <c r="X69" s="71">
        <v>42</v>
      </c>
      <c r="Y69" s="71">
        <v>44</v>
      </c>
      <c r="Z69" s="71">
        <v>46</v>
      </c>
      <c r="AA69" s="71">
        <v>48</v>
      </c>
      <c r="AB69" s="71">
        <v>50</v>
      </c>
      <c r="AC69" s="71">
        <v>52</v>
      </c>
      <c r="AD69" s="71">
        <v>54</v>
      </c>
      <c r="AE69" s="71">
        <v>56</v>
      </c>
      <c r="AF69" s="71">
        <v>58</v>
      </c>
      <c r="AG69" s="71">
        <v>60</v>
      </c>
      <c r="AH69" s="71">
        <v>62</v>
      </c>
      <c r="AI69" s="71">
        <v>64</v>
      </c>
      <c r="AJ69" s="71">
        <v>66</v>
      </c>
      <c r="AK69" s="71">
        <v>68</v>
      </c>
      <c r="AL69" s="71">
        <v>70</v>
      </c>
      <c r="AM69" s="71">
        <v>72</v>
      </c>
      <c r="AN69" s="71">
        <v>102</v>
      </c>
      <c r="AO69" s="71">
        <v>104</v>
      </c>
      <c r="AP69" s="71">
        <v>106</v>
      </c>
      <c r="AQ69" s="71">
        <v>108</v>
      </c>
      <c r="AR69" s="71">
        <v>110</v>
      </c>
      <c r="AS69" s="71">
        <v>112</v>
      </c>
      <c r="AT69" s="71">
        <v>114</v>
      </c>
      <c r="AU69" s="71">
        <v>116</v>
      </c>
      <c r="AV69" s="71">
        <v>118</v>
      </c>
      <c r="AW69" s="71">
        <v>120</v>
      </c>
      <c r="AX69" s="71">
        <v>122</v>
      </c>
      <c r="AY69" s="71">
        <v>124</v>
      </c>
      <c r="AZ69" s="71">
        <v>126</v>
      </c>
      <c r="BA69" s="71">
        <v>128</v>
      </c>
      <c r="BB69" s="71">
        <v>130</v>
      </c>
      <c r="BC69" s="71">
        <v>132</v>
      </c>
      <c r="BD69" s="71">
        <v>134</v>
      </c>
    </row>
    <row r="70" spans="1:57" s="72" customFormat="1" x14ac:dyDescent="0.3">
      <c r="A70" s="69">
        <v>53</v>
      </c>
      <c r="B70" s="73" t="s">
        <v>193</v>
      </c>
      <c r="C70" s="74">
        <v>0</v>
      </c>
      <c r="D70" s="74">
        <v>18</v>
      </c>
      <c r="E70" s="74">
        <v>23</v>
      </c>
      <c r="F70" s="74">
        <v>23</v>
      </c>
      <c r="G70" s="74">
        <v>27</v>
      </c>
      <c r="H70" s="74">
        <v>33</v>
      </c>
      <c r="I70" s="74">
        <v>53</v>
      </c>
      <c r="J70" s="74">
        <v>29</v>
      </c>
      <c r="K70" s="74">
        <v>27</v>
      </c>
      <c r="L70" s="74">
        <v>27</v>
      </c>
      <c r="M70" s="74">
        <v>44</v>
      </c>
      <c r="N70" s="74">
        <v>21</v>
      </c>
      <c r="O70" s="74">
        <v>20</v>
      </c>
      <c r="P70" s="74">
        <v>21</v>
      </c>
      <c r="Q70" s="74">
        <v>17</v>
      </c>
      <c r="R70" s="74">
        <v>20</v>
      </c>
      <c r="S70" s="74">
        <v>20</v>
      </c>
      <c r="T70" s="74">
        <v>29</v>
      </c>
      <c r="U70" s="74">
        <v>21</v>
      </c>
      <c r="V70" s="74">
        <v>18</v>
      </c>
      <c r="W70" s="74">
        <v>23</v>
      </c>
      <c r="X70" s="74">
        <v>27</v>
      </c>
      <c r="Y70" s="74">
        <v>33</v>
      </c>
      <c r="Z70" s="74">
        <v>23</v>
      </c>
      <c r="AA70" s="74">
        <v>9</v>
      </c>
      <c r="AB70" s="74">
        <v>14</v>
      </c>
      <c r="AC70" s="74">
        <v>11</v>
      </c>
      <c r="AD70" s="74">
        <v>11</v>
      </c>
      <c r="AE70" s="74">
        <v>3</v>
      </c>
      <c r="AF70" s="74">
        <v>5</v>
      </c>
      <c r="AG70" s="74">
        <v>6</v>
      </c>
      <c r="AH70" s="74">
        <v>6</v>
      </c>
      <c r="AI70" s="74">
        <v>5</v>
      </c>
      <c r="AJ70" s="74">
        <v>8</v>
      </c>
      <c r="AK70" s="74">
        <v>5</v>
      </c>
      <c r="AL70" s="74">
        <v>3</v>
      </c>
      <c r="AM70" s="74">
        <v>2</v>
      </c>
      <c r="AN70" s="74">
        <v>14</v>
      </c>
      <c r="AO70" s="74">
        <v>15</v>
      </c>
      <c r="AP70" s="74">
        <v>18</v>
      </c>
      <c r="AQ70" s="74">
        <v>15</v>
      </c>
      <c r="AR70" s="74">
        <v>30</v>
      </c>
      <c r="AS70" s="74">
        <v>17</v>
      </c>
      <c r="AT70" s="74">
        <v>9</v>
      </c>
      <c r="AU70" s="74">
        <v>29</v>
      </c>
      <c r="AV70" s="74">
        <v>32</v>
      </c>
      <c r="AW70" s="74">
        <v>11</v>
      </c>
      <c r="AX70" s="74">
        <v>18</v>
      </c>
      <c r="AY70" s="74">
        <v>18</v>
      </c>
      <c r="AZ70" s="74">
        <v>15</v>
      </c>
      <c r="BA70" s="74">
        <v>11</v>
      </c>
      <c r="BB70" s="74">
        <v>17</v>
      </c>
      <c r="BC70" s="74">
        <v>17</v>
      </c>
      <c r="BD70" s="74">
        <v>9</v>
      </c>
      <c r="BE70" s="84"/>
    </row>
    <row r="71" spans="1:57" ht="31.2" x14ac:dyDescent="0.6">
      <c r="A71" s="66" t="s">
        <v>267</v>
      </c>
      <c r="C71" s="68"/>
      <c r="D71" s="68"/>
      <c r="E71" s="68"/>
      <c r="O71" s="68"/>
    </row>
    <row r="72" spans="1:57" s="81" customFormat="1" ht="15.6" x14ac:dyDescent="0.3">
      <c r="A72" s="69" t="s">
        <v>328</v>
      </c>
      <c r="B72" s="70" t="s">
        <v>192</v>
      </c>
      <c r="C72" s="71">
        <v>1</v>
      </c>
      <c r="D72" s="71">
        <v>3</v>
      </c>
      <c r="E72" s="71">
        <v>5</v>
      </c>
      <c r="F72" s="71">
        <v>7</v>
      </c>
      <c r="G72" s="71">
        <v>9</v>
      </c>
      <c r="H72" s="71">
        <v>11</v>
      </c>
      <c r="I72" s="71">
        <v>13</v>
      </c>
      <c r="J72" s="71" t="s">
        <v>268</v>
      </c>
      <c r="K72" s="71">
        <v>15</v>
      </c>
      <c r="L72" s="71">
        <v>17</v>
      </c>
      <c r="M72" s="71">
        <v>19</v>
      </c>
      <c r="N72" s="71">
        <v>21</v>
      </c>
      <c r="O72" s="71">
        <v>23</v>
      </c>
      <c r="P72" s="71">
        <v>25</v>
      </c>
      <c r="Q72" s="71">
        <v>27</v>
      </c>
      <c r="R72" s="71">
        <v>29</v>
      </c>
      <c r="S72" s="71">
        <v>31</v>
      </c>
      <c r="T72" s="71">
        <v>33</v>
      </c>
      <c r="U72" s="71">
        <v>35</v>
      </c>
      <c r="V72" s="71">
        <v>37</v>
      </c>
      <c r="W72" s="71">
        <v>39</v>
      </c>
      <c r="X72" s="71">
        <v>41</v>
      </c>
      <c r="Y72" s="71">
        <v>43</v>
      </c>
      <c r="Z72" s="71">
        <v>45</v>
      </c>
      <c r="AA72" s="71">
        <v>47</v>
      </c>
      <c r="AB72" s="71">
        <v>49</v>
      </c>
      <c r="AC72" s="71">
        <v>51</v>
      </c>
      <c r="AD72" s="71">
        <v>53</v>
      </c>
      <c r="AE72" s="71">
        <v>55</v>
      </c>
      <c r="AF72" s="71">
        <v>57</v>
      </c>
      <c r="AG72" s="71">
        <v>59</v>
      </c>
      <c r="AH72" s="71">
        <v>61</v>
      </c>
      <c r="AI72" s="71">
        <v>63</v>
      </c>
      <c r="AJ72" s="71">
        <v>65</v>
      </c>
      <c r="AK72" s="71">
        <v>67</v>
      </c>
      <c r="AL72" s="71">
        <v>69</v>
      </c>
      <c r="AM72" s="71">
        <v>101</v>
      </c>
      <c r="AN72" s="71">
        <v>103</v>
      </c>
      <c r="AO72" s="71">
        <v>105</v>
      </c>
      <c r="AP72" s="71">
        <v>107</v>
      </c>
      <c r="AQ72" s="71">
        <v>109</v>
      </c>
      <c r="AR72" s="71">
        <v>111</v>
      </c>
      <c r="AS72" s="71">
        <v>113</v>
      </c>
      <c r="AT72" s="71">
        <v>115</v>
      </c>
      <c r="AU72" s="71">
        <v>117</v>
      </c>
      <c r="AV72" s="71">
        <v>119</v>
      </c>
      <c r="AW72" s="71">
        <v>121</v>
      </c>
      <c r="AX72" s="71">
        <v>123</v>
      </c>
      <c r="AY72" s="71">
        <v>125</v>
      </c>
      <c r="AZ72" s="71">
        <v>127</v>
      </c>
      <c r="BA72" s="71">
        <v>129</v>
      </c>
      <c r="BB72" s="71">
        <v>131</v>
      </c>
      <c r="BC72" s="71">
        <v>133</v>
      </c>
    </row>
    <row r="73" spans="1:57" s="72" customFormat="1" x14ac:dyDescent="0.3">
      <c r="A73" s="69">
        <v>71</v>
      </c>
      <c r="B73" s="73" t="s">
        <v>193</v>
      </c>
      <c r="C73" s="74">
        <v>3</v>
      </c>
      <c r="D73" s="74">
        <v>3</v>
      </c>
      <c r="E73" s="74">
        <v>6</v>
      </c>
      <c r="F73" s="74">
        <v>5</v>
      </c>
      <c r="G73" s="74">
        <v>15</v>
      </c>
      <c r="H73" s="74">
        <v>9</v>
      </c>
      <c r="I73" s="74">
        <v>20</v>
      </c>
      <c r="J73" s="74">
        <v>0</v>
      </c>
      <c r="K73" s="74">
        <v>23</v>
      </c>
      <c r="L73" s="74">
        <v>23</v>
      </c>
      <c r="M73" s="74">
        <v>18</v>
      </c>
      <c r="N73" s="74">
        <v>24</v>
      </c>
      <c r="O73" s="74">
        <v>32</v>
      </c>
      <c r="P73" s="74">
        <v>27</v>
      </c>
      <c r="Q73" s="74">
        <v>29</v>
      </c>
      <c r="R73" s="74">
        <v>27</v>
      </c>
      <c r="S73" s="74">
        <v>29</v>
      </c>
      <c r="T73" s="74">
        <v>29</v>
      </c>
      <c r="U73" s="74">
        <v>56</v>
      </c>
      <c r="V73" s="74">
        <v>23</v>
      </c>
      <c r="W73" s="74">
        <v>45</v>
      </c>
      <c r="X73" s="74">
        <v>71</v>
      </c>
      <c r="Y73" s="74">
        <v>39</v>
      </c>
      <c r="Z73" s="74">
        <v>41</v>
      </c>
      <c r="AA73" s="74">
        <v>54</v>
      </c>
      <c r="AB73" s="74">
        <v>42</v>
      </c>
      <c r="AC73" s="74">
        <v>42</v>
      </c>
      <c r="AD73" s="74">
        <v>48</v>
      </c>
      <c r="AE73" s="74">
        <v>51</v>
      </c>
      <c r="AF73" s="74">
        <v>35</v>
      </c>
      <c r="AG73" s="74">
        <v>23</v>
      </c>
      <c r="AH73" s="74">
        <v>8</v>
      </c>
      <c r="AI73" s="74">
        <v>23</v>
      </c>
      <c r="AJ73" s="74">
        <v>9</v>
      </c>
      <c r="AK73" s="74">
        <v>9</v>
      </c>
      <c r="AL73" s="74">
        <v>29</v>
      </c>
      <c r="AM73" s="74">
        <v>9</v>
      </c>
      <c r="AN73" s="74">
        <v>6</v>
      </c>
      <c r="AO73" s="74">
        <v>5</v>
      </c>
      <c r="AP73" s="74">
        <v>6</v>
      </c>
      <c r="AQ73" s="74">
        <v>23</v>
      </c>
      <c r="AR73" s="74">
        <v>21</v>
      </c>
      <c r="AS73" s="74">
        <v>12</v>
      </c>
      <c r="AT73" s="74">
        <v>11</v>
      </c>
      <c r="AU73" s="74">
        <v>41</v>
      </c>
      <c r="AV73" s="74">
        <v>14</v>
      </c>
      <c r="AW73" s="74">
        <v>36</v>
      </c>
      <c r="AX73" s="74">
        <v>27</v>
      </c>
      <c r="AY73" s="74">
        <v>14</v>
      </c>
      <c r="AZ73" s="74">
        <v>11</v>
      </c>
      <c r="BA73" s="74">
        <v>12</v>
      </c>
      <c r="BB73" s="74">
        <v>3</v>
      </c>
      <c r="BC73" s="74">
        <v>17</v>
      </c>
    </row>
    <row r="74" spans="1:57" ht="31.2" x14ac:dyDescent="0.6">
      <c r="A74" s="66" t="s">
        <v>269</v>
      </c>
      <c r="C74" s="68"/>
      <c r="D74" s="68"/>
      <c r="E74" s="68"/>
      <c r="O74" s="68"/>
    </row>
    <row r="75" spans="1:57" s="81" customFormat="1" ht="15.6" x14ac:dyDescent="0.3">
      <c r="A75" s="69" t="s">
        <v>328</v>
      </c>
      <c r="B75" s="70" t="s">
        <v>192</v>
      </c>
      <c r="C75" s="71">
        <v>2</v>
      </c>
      <c r="D75" s="71">
        <v>4</v>
      </c>
      <c r="E75" s="71">
        <v>6</v>
      </c>
      <c r="F75" s="71">
        <v>8</v>
      </c>
      <c r="G75" s="71">
        <v>10</v>
      </c>
      <c r="H75" s="71">
        <v>12</v>
      </c>
      <c r="I75" s="71">
        <v>14</v>
      </c>
      <c r="J75" s="71">
        <v>16</v>
      </c>
      <c r="K75" s="71">
        <v>18</v>
      </c>
      <c r="L75" s="71">
        <v>20</v>
      </c>
      <c r="M75" s="71">
        <v>22</v>
      </c>
      <c r="N75" s="71">
        <v>24</v>
      </c>
      <c r="O75" s="71">
        <v>26</v>
      </c>
      <c r="P75" s="71">
        <v>28</v>
      </c>
      <c r="Q75" s="71">
        <v>30</v>
      </c>
      <c r="R75" s="71">
        <v>32</v>
      </c>
      <c r="S75" s="71">
        <v>34</v>
      </c>
      <c r="T75" s="71">
        <v>36</v>
      </c>
      <c r="U75" s="71">
        <v>38</v>
      </c>
      <c r="V75" s="71">
        <v>40</v>
      </c>
      <c r="W75" s="71">
        <v>42</v>
      </c>
      <c r="X75" s="71">
        <v>44</v>
      </c>
      <c r="Y75" s="71">
        <v>46</v>
      </c>
      <c r="Z75" s="71">
        <v>48</v>
      </c>
      <c r="AA75" s="71">
        <v>50</v>
      </c>
      <c r="AB75" s="71">
        <v>52</v>
      </c>
      <c r="AC75" s="71">
        <v>54</v>
      </c>
      <c r="AD75" s="71">
        <v>56</v>
      </c>
      <c r="AE75" s="71">
        <v>58</v>
      </c>
      <c r="AF75" s="71">
        <v>60</v>
      </c>
      <c r="AG75" s="71">
        <v>62</v>
      </c>
      <c r="AH75" s="71">
        <v>64</v>
      </c>
      <c r="AI75" s="71">
        <v>66</v>
      </c>
      <c r="AJ75" s="71">
        <v>68</v>
      </c>
      <c r="AK75" s="71">
        <v>70</v>
      </c>
      <c r="AL75" s="71">
        <v>72</v>
      </c>
      <c r="AM75" s="71">
        <v>102</v>
      </c>
      <c r="AN75" s="71">
        <v>104</v>
      </c>
      <c r="AO75" s="71">
        <v>106</v>
      </c>
      <c r="AP75" s="71">
        <v>108</v>
      </c>
      <c r="AQ75" s="71">
        <v>110</v>
      </c>
      <c r="AR75" s="71">
        <v>112</v>
      </c>
      <c r="AS75" s="71">
        <v>114</v>
      </c>
      <c r="AT75" s="71">
        <v>116</v>
      </c>
      <c r="AU75" s="71">
        <v>118</v>
      </c>
      <c r="AV75" s="71">
        <v>120</v>
      </c>
      <c r="AW75" s="71">
        <v>122</v>
      </c>
      <c r="AX75" s="71">
        <v>124</v>
      </c>
      <c r="AY75" s="71">
        <v>126</v>
      </c>
      <c r="AZ75" s="71">
        <v>128</v>
      </c>
      <c r="BA75" s="71">
        <v>130</v>
      </c>
      <c r="BB75" s="71">
        <v>132</v>
      </c>
      <c r="BC75" s="71">
        <v>134</v>
      </c>
    </row>
    <row r="76" spans="1:57" s="72" customFormat="1" x14ac:dyDescent="0.3">
      <c r="A76" s="69">
        <v>51</v>
      </c>
      <c r="B76" s="73" t="s">
        <v>193</v>
      </c>
      <c r="C76" s="74">
        <v>12</v>
      </c>
      <c r="D76" s="74">
        <v>8</v>
      </c>
      <c r="E76" s="74">
        <v>24</v>
      </c>
      <c r="F76" s="74">
        <v>26</v>
      </c>
      <c r="G76" s="74">
        <v>17</v>
      </c>
      <c r="H76" s="74">
        <v>14</v>
      </c>
      <c r="I76" s="74">
        <v>20</v>
      </c>
      <c r="J76" s="74">
        <v>50</v>
      </c>
      <c r="K76" s="74">
        <v>26</v>
      </c>
      <c r="L76" s="74">
        <v>23</v>
      </c>
      <c r="M76" s="74">
        <v>26</v>
      </c>
      <c r="N76" s="74">
        <v>26</v>
      </c>
      <c r="O76" s="74">
        <v>29</v>
      </c>
      <c r="P76" s="74">
        <v>18</v>
      </c>
      <c r="Q76" s="74">
        <v>24</v>
      </c>
      <c r="R76" s="74">
        <v>18</v>
      </c>
      <c r="S76" s="74">
        <v>20</v>
      </c>
      <c r="T76" s="74">
        <v>17</v>
      </c>
      <c r="U76" s="74">
        <v>23</v>
      </c>
      <c r="V76" s="74">
        <v>41</v>
      </c>
      <c r="W76" s="74">
        <v>48</v>
      </c>
      <c r="X76" s="74">
        <v>32</v>
      </c>
      <c r="Y76" s="74">
        <v>33</v>
      </c>
      <c r="Z76" s="74">
        <v>29</v>
      </c>
      <c r="AA76" s="74">
        <v>18</v>
      </c>
      <c r="AB76" s="74">
        <v>41</v>
      </c>
      <c r="AC76" s="74">
        <v>20</v>
      </c>
      <c r="AD76" s="74">
        <v>12</v>
      </c>
      <c r="AE76" s="74">
        <v>9</v>
      </c>
      <c r="AF76" s="74">
        <v>11</v>
      </c>
      <c r="AG76" s="74">
        <v>3</v>
      </c>
      <c r="AH76" s="74">
        <v>11</v>
      </c>
      <c r="AI76" s="74">
        <v>6</v>
      </c>
      <c r="AJ76" s="74">
        <v>2</v>
      </c>
      <c r="AK76" s="74">
        <v>5</v>
      </c>
      <c r="AL76" s="74">
        <v>26</v>
      </c>
      <c r="AM76" s="74">
        <v>24</v>
      </c>
      <c r="AN76" s="74">
        <v>11</v>
      </c>
      <c r="AO76" s="74">
        <v>12</v>
      </c>
      <c r="AP76" s="74">
        <v>51</v>
      </c>
      <c r="AQ76" s="74">
        <v>35</v>
      </c>
      <c r="AR76" s="74">
        <v>32</v>
      </c>
      <c r="AS76" s="74">
        <v>30</v>
      </c>
      <c r="AT76" s="74">
        <v>17</v>
      </c>
      <c r="AU76" s="74">
        <v>15</v>
      </c>
      <c r="AV76" s="74">
        <v>29</v>
      </c>
      <c r="AW76" s="74">
        <v>33</v>
      </c>
      <c r="AX76" s="74">
        <v>36</v>
      </c>
      <c r="AY76" s="74">
        <v>27</v>
      </c>
      <c r="AZ76" s="74">
        <v>15</v>
      </c>
      <c r="BA76" s="74">
        <v>15</v>
      </c>
      <c r="BB76" s="74">
        <v>12</v>
      </c>
      <c r="BC76" s="74">
        <v>18</v>
      </c>
    </row>
    <row r="77" spans="1:57" ht="31.2" x14ac:dyDescent="0.6">
      <c r="A77" s="66" t="s">
        <v>270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O77" s="68"/>
    </row>
    <row r="78" spans="1:57" s="81" customFormat="1" ht="15.6" x14ac:dyDescent="0.3">
      <c r="A78" s="69" t="s">
        <v>328</v>
      </c>
      <c r="B78" s="70" t="s">
        <v>192</v>
      </c>
      <c r="C78" s="71">
        <v>1</v>
      </c>
      <c r="D78" s="71">
        <v>3</v>
      </c>
      <c r="E78" s="71">
        <v>5</v>
      </c>
      <c r="F78" s="71">
        <v>7</v>
      </c>
      <c r="G78" s="71">
        <v>2</v>
      </c>
      <c r="H78" s="71">
        <v>4</v>
      </c>
      <c r="I78" s="71">
        <v>6</v>
      </c>
    </row>
    <row r="79" spans="1:57" s="72" customFormat="1" x14ac:dyDescent="0.3">
      <c r="A79" s="69">
        <v>72</v>
      </c>
      <c r="B79" s="73" t="s">
        <v>193</v>
      </c>
      <c r="C79" s="74">
        <v>72</v>
      </c>
      <c r="D79" s="74">
        <v>6</v>
      </c>
      <c r="E79" s="74">
        <v>51</v>
      </c>
      <c r="F79" s="74">
        <v>53</v>
      </c>
      <c r="G79" s="74">
        <v>47</v>
      </c>
      <c r="H79" s="74">
        <v>45</v>
      </c>
      <c r="I79" s="74">
        <v>60</v>
      </c>
    </row>
    <row r="80" spans="1:57" ht="31.2" x14ac:dyDescent="0.6">
      <c r="A80" s="66" t="s">
        <v>271</v>
      </c>
      <c r="C80" s="68"/>
      <c r="D80" s="68"/>
      <c r="E80" s="68"/>
      <c r="O80" s="68"/>
    </row>
    <row r="81" spans="1:15" s="81" customFormat="1" ht="15.6" x14ac:dyDescent="0.3">
      <c r="A81" s="69" t="s">
        <v>328</v>
      </c>
      <c r="B81" s="70" t="s">
        <v>192</v>
      </c>
      <c r="C81" s="71">
        <v>1</v>
      </c>
      <c r="D81" s="71">
        <v>3</v>
      </c>
      <c r="E81" s="71">
        <v>5</v>
      </c>
      <c r="F81" s="71">
        <v>7</v>
      </c>
      <c r="G81" s="71">
        <v>2</v>
      </c>
      <c r="H81" s="71">
        <v>4</v>
      </c>
      <c r="I81" s="71">
        <v>6</v>
      </c>
      <c r="J81" s="71">
        <v>8</v>
      </c>
    </row>
    <row r="82" spans="1:15" s="72" customFormat="1" x14ac:dyDescent="0.3">
      <c r="A82" s="69">
        <v>72</v>
      </c>
      <c r="B82" s="73" t="s">
        <v>193</v>
      </c>
      <c r="C82" s="74">
        <v>72</v>
      </c>
      <c r="D82" s="74">
        <v>32</v>
      </c>
      <c r="E82" s="74">
        <v>51</v>
      </c>
      <c r="F82" s="74">
        <v>48</v>
      </c>
      <c r="G82" s="74">
        <v>32</v>
      </c>
      <c r="H82" s="74">
        <v>48</v>
      </c>
      <c r="I82" s="74">
        <v>23</v>
      </c>
      <c r="J82" s="74">
        <v>41</v>
      </c>
    </row>
    <row r="83" spans="1:15" ht="31.2" x14ac:dyDescent="0.6">
      <c r="A83" s="66" t="s">
        <v>272</v>
      </c>
      <c r="C83" s="68"/>
      <c r="D83" s="68"/>
      <c r="E83" s="68"/>
      <c r="O83" s="68"/>
    </row>
    <row r="84" spans="1:15" s="81" customFormat="1" ht="15.6" x14ac:dyDescent="0.3">
      <c r="A84" s="69" t="s">
        <v>328</v>
      </c>
      <c r="B84" s="70" t="s">
        <v>192</v>
      </c>
      <c r="C84" s="71">
        <v>1</v>
      </c>
      <c r="D84" s="71">
        <v>3</v>
      </c>
      <c r="E84" s="71">
        <v>5</v>
      </c>
      <c r="F84" s="71">
        <v>7</v>
      </c>
      <c r="G84" s="71">
        <v>2</v>
      </c>
      <c r="H84" s="71">
        <v>4</v>
      </c>
      <c r="I84" s="71">
        <v>6</v>
      </c>
    </row>
    <row r="85" spans="1:15" s="72" customFormat="1" x14ac:dyDescent="0.3">
      <c r="A85" s="69">
        <v>51</v>
      </c>
      <c r="B85" s="73" t="s">
        <v>193</v>
      </c>
      <c r="C85" s="74">
        <v>51</v>
      </c>
      <c r="D85" s="74">
        <v>27</v>
      </c>
      <c r="E85" s="74">
        <v>36</v>
      </c>
      <c r="F85" s="74">
        <v>36</v>
      </c>
      <c r="G85" s="74">
        <v>27</v>
      </c>
      <c r="H85" s="74">
        <v>23</v>
      </c>
      <c r="I85" s="74">
        <v>41</v>
      </c>
    </row>
    <row r="86" spans="1:15" s="72" customFormat="1" x14ac:dyDescent="0.3"/>
  </sheetData>
  <sheetProtection algorithmName="SHA-512" hashValue="WUmEXSQqyud/muIj0bCeail1z+GOxrKr4JncdkMalM+KUwSz4MsLeTF3oH+0yVB2o3bRS1LwwF/2rEAM3fRdHQ==" saltValue="ez9QznohuzWF6YhjNsKHJg==" spinCount="100000" sheet="1" objects="1" scenarios="1"/>
  <pageMargins left="0.7" right="0.7" top="0.78740157499999996" bottom="0.78740157499999996" header="0.3" footer="0.3"/>
  <pageSetup paperSize="9" scale="3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R87"/>
  <sheetViews>
    <sheetView showGridLines="0" topLeftCell="A16" zoomScale="90" zoomScaleNormal="90" workbookViewId="0">
      <selection activeCell="U3" sqref="U3"/>
    </sheetView>
  </sheetViews>
  <sheetFormatPr defaultColWidth="7" defaultRowHeight="14.4" x14ac:dyDescent="0.3"/>
  <cols>
    <col min="1" max="1" width="7.109375" style="68" bestFit="1" customWidth="1"/>
    <col min="2" max="2" width="14.33203125" style="68" customWidth="1"/>
    <col min="3" max="5" width="6.88671875" style="69" customWidth="1"/>
    <col min="6" max="14" width="6.88671875" style="68" customWidth="1"/>
    <col min="15" max="15" width="6.88671875" style="86" customWidth="1"/>
    <col min="16" max="72" width="6.88671875" style="68" customWidth="1"/>
    <col min="73" max="16384" width="7" style="68"/>
  </cols>
  <sheetData>
    <row r="1" spans="1:69" s="206" customFormat="1" ht="31.2" x14ac:dyDescent="0.3">
      <c r="A1" s="205" t="s">
        <v>332</v>
      </c>
    </row>
    <row r="2" spans="1:69" ht="31.2" x14ac:dyDescent="0.3">
      <c r="A2" s="79" t="s">
        <v>329</v>
      </c>
      <c r="C2" s="68"/>
      <c r="D2" s="68"/>
      <c r="E2" s="68"/>
      <c r="O2" s="68"/>
    </row>
    <row r="3" spans="1:69" ht="15.6" x14ac:dyDescent="0.3">
      <c r="A3" s="69"/>
      <c r="B3" s="70" t="s">
        <v>192</v>
      </c>
      <c r="C3" s="71" t="s">
        <v>89</v>
      </c>
      <c r="D3" s="71" t="s">
        <v>90</v>
      </c>
      <c r="E3" s="71" t="s">
        <v>91</v>
      </c>
      <c r="F3" s="71" t="s">
        <v>92</v>
      </c>
      <c r="G3" s="71" t="s">
        <v>93</v>
      </c>
      <c r="H3" s="71" t="s">
        <v>94</v>
      </c>
      <c r="I3" s="71" t="s">
        <v>123</v>
      </c>
      <c r="O3" s="68"/>
    </row>
    <row r="4" spans="1:69" customFormat="1" x14ac:dyDescent="0.3">
      <c r="A4" s="68"/>
      <c r="B4" s="210" t="s">
        <v>333</v>
      </c>
      <c r="C4" s="211">
        <v>9.3000000000000007</v>
      </c>
      <c r="D4" s="211">
        <v>9.3000000000000007</v>
      </c>
      <c r="E4" s="211">
        <v>9.3000000000000007</v>
      </c>
      <c r="F4" s="211">
        <v>9.3000000000000007</v>
      </c>
      <c r="G4" s="211">
        <v>9.3000000000000007</v>
      </c>
      <c r="H4" s="211">
        <v>9.3000000000000007</v>
      </c>
      <c r="I4" s="211">
        <v>9.3000000000000007</v>
      </c>
    </row>
    <row r="5" spans="1:69" ht="31.2" x14ac:dyDescent="0.3">
      <c r="A5" s="79" t="s">
        <v>330</v>
      </c>
      <c r="B5" s="77"/>
      <c r="C5" s="77"/>
      <c r="D5" s="68"/>
      <c r="E5" s="68"/>
      <c r="O5" s="68"/>
    </row>
    <row r="6" spans="1:69" ht="15.6" x14ac:dyDescent="0.3">
      <c r="A6" s="69"/>
      <c r="B6" s="70" t="s">
        <v>192</v>
      </c>
      <c r="C6" s="71" t="s">
        <v>140</v>
      </c>
      <c r="D6" s="71" t="s">
        <v>141</v>
      </c>
      <c r="E6" s="71" t="s">
        <v>142</v>
      </c>
      <c r="F6" s="71" t="s">
        <v>143</v>
      </c>
      <c r="G6" s="71" t="s">
        <v>144</v>
      </c>
      <c r="H6" s="71" t="s">
        <v>174</v>
      </c>
      <c r="O6" s="68"/>
    </row>
    <row r="7" spans="1:69" customFormat="1" x14ac:dyDescent="0.3">
      <c r="A7" s="68"/>
      <c r="B7" s="210" t="s">
        <v>333</v>
      </c>
      <c r="C7" s="209">
        <v>9.6</v>
      </c>
      <c r="D7" s="209">
        <v>9.6</v>
      </c>
      <c r="E7" s="209">
        <v>9.6</v>
      </c>
      <c r="F7" s="209">
        <v>9.6</v>
      </c>
      <c r="G7" s="209">
        <v>9.6</v>
      </c>
      <c r="H7" s="209">
        <v>9.6</v>
      </c>
    </row>
    <row r="8" spans="1:69" ht="31.2" x14ac:dyDescent="0.3">
      <c r="A8" s="67" t="s">
        <v>273</v>
      </c>
      <c r="C8" s="68"/>
      <c r="D8" s="68"/>
      <c r="E8" s="68"/>
      <c r="O8" s="68"/>
    </row>
    <row r="9" spans="1:69" s="72" customFormat="1" ht="15.6" x14ac:dyDescent="0.3">
      <c r="A9" s="69"/>
      <c r="B9" s="70" t="s">
        <v>192</v>
      </c>
      <c r="C9" s="71" t="s">
        <v>89</v>
      </c>
      <c r="D9" s="71" t="s">
        <v>90</v>
      </c>
      <c r="E9" s="71" t="s">
        <v>91</v>
      </c>
      <c r="F9" s="71" t="s">
        <v>92</v>
      </c>
      <c r="G9" s="71" t="s">
        <v>93</v>
      </c>
      <c r="H9" s="71" t="s">
        <v>94</v>
      </c>
      <c r="I9" s="71" t="s">
        <v>95</v>
      </c>
      <c r="J9" s="71" t="s">
        <v>96</v>
      </c>
      <c r="K9" s="71" t="s">
        <v>97</v>
      </c>
      <c r="L9" s="71" t="s">
        <v>98</v>
      </c>
      <c r="M9" s="71" t="s">
        <v>99</v>
      </c>
      <c r="N9" s="71" t="s">
        <v>100</v>
      </c>
      <c r="O9" s="71" t="s">
        <v>101</v>
      </c>
      <c r="P9" s="71" t="s">
        <v>102</v>
      </c>
      <c r="Q9" s="71" t="s">
        <v>103</v>
      </c>
      <c r="R9" s="71" t="s">
        <v>104</v>
      </c>
      <c r="S9" s="71" t="s">
        <v>105</v>
      </c>
      <c r="T9" s="71" t="s">
        <v>106</v>
      </c>
      <c r="U9" s="71" t="s">
        <v>107</v>
      </c>
      <c r="V9" s="71" t="s">
        <v>108</v>
      </c>
      <c r="W9" s="71" t="s">
        <v>109</v>
      </c>
      <c r="X9" s="71" t="s">
        <v>110</v>
      </c>
      <c r="Y9" s="71" t="s">
        <v>111</v>
      </c>
      <c r="Z9" s="71" t="s">
        <v>112</v>
      </c>
      <c r="AA9" s="71" t="s">
        <v>113</v>
      </c>
      <c r="AB9" s="71" t="s">
        <v>114</v>
      </c>
      <c r="AC9" s="71" t="s">
        <v>115</v>
      </c>
      <c r="AD9" s="71" t="s">
        <v>116</v>
      </c>
      <c r="AE9" s="71" t="s">
        <v>117</v>
      </c>
      <c r="AF9" s="71" t="s">
        <v>118</v>
      </c>
      <c r="AG9" s="71" t="s">
        <v>119</v>
      </c>
      <c r="AH9" s="71" t="s">
        <v>120</v>
      </c>
      <c r="AI9" s="71" t="s">
        <v>121</v>
      </c>
      <c r="AJ9" s="71" t="s">
        <v>122</v>
      </c>
      <c r="AK9" s="71" t="s">
        <v>123</v>
      </c>
      <c r="AL9" s="71" t="s">
        <v>124</v>
      </c>
      <c r="AM9" s="71" t="s">
        <v>125</v>
      </c>
      <c r="AN9" s="71" t="s">
        <v>126</v>
      </c>
      <c r="AO9" s="71" t="s">
        <v>127</v>
      </c>
      <c r="AP9" s="71" t="s">
        <v>128</v>
      </c>
      <c r="AQ9" s="71" t="s">
        <v>129</v>
      </c>
      <c r="AR9" s="71" t="s">
        <v>130</v>
      </c>
      <c r="AS9" s="71" t="s">
        <v>131</v>
      </c>
      <c r="AT9" s="71" t="s">
        <v>132</v>
      </c>
      <c r="AU9" s="71" t="s">
        <v>133</v>
      </c>
      <c r="AV9" s="71" t="s">
        <v>134</v>
      </c>
      <c r="AW9" s="71" t="s">
        <v>135</v>
      </c>
      <c r="AX9" s="71" t="s">
        <v>136</v>
      </c>
      <c r="AY9" s="71" t="s">
        <v>137</v>
      </c>
      <c r="AZ9" s="71" t="s">
        <v>138</v>
      </c>
      <c r="BA9" s="71" t="s">
        <v>139</v>
      </c>
    </row>
    <row r="10" spans="1:69" customFormat="1" x14ac:dyDescent="0.3">
      <c r="A10" s="68"/>
      <c r="B10" s="210" t="s">
        <v>333</v>
      </c>
      <c r="C10" s="209">
        <v>5.9</v>
      </c>
      <c r="D10" s="209">
        <v>5.9</v>
      </c>
      <c r="E10" s="209">
        <v>5.9</v>
      </c>
      <c r="F10" s="209">
        <v>5.9</v>
      </c>
      <c r="G10" s="209">
        <v>5.9</v>
      </c>
      <c r="H10" s="209">
        <v>5.9</v>
      </c>
      <c r="I10" s="209">
        <v>5.9</v>
      </c>
      <c r="J10" s="209">
        <v>5.9</v>
      </c>
      <c r="K10" s="209">
        <v>5.9</v>
      </c>
      <c r="L10" s="209">
        <v>5.9</v>
      </c>
      <c r="M10" s="209">
        <v>5.9</v>
      </c>
      <c r="N10" s="209">
        <v>5.9</v>
      </c>
      <c r="O10" s="209">
        <v>5.9</v>
      </c>
      <c r="P10" s="209">
        <v>5.9</v>
      </c>
      <c r="Q10" s="209">
        <v>5.9</v>
      </c>
      <c r="R10" s="209">
        <v>5.9</v>
      </c>
      <c r="S10" s="209">
        <v>5.9</v>
      </c>
      <c r="T10" s="209">
        <v>5.9</v>
      </c>
      <c r="U10" s="209">
        <v>5.9</v>
      </c>
      <c r="V10" s="209">
        <v>5.9</v>
      </c>
      <c r="W10" s="209">
        <v>5.9</v>
      </c>
      <c r="X10" s="209">
        <v>5.9</v>
      </c>
      <c r="Y10" s="209">
        <v>5.9</v>
      </c>
      <c r="Z10" s="209">
        <v>5.9</v>
      </c>
      <c r="AA10" s="209">
        <v>5.9</v>
      </c>
      <c r="AB10" s="209">
        <v>5.9</v>
      </c>
      <c r="AC10" s="209">
        <v>5.9</v>
      </c>
      <c r="AD10" s="209">
        <v>5.9</v>
      </c>
      <c r="AE10" s="209">
        <v>5.9</v>
      </c>
      <c r="AF10" s="209">
        <v>5.9</v>
      </c>
      <c r="AG10" s="209">
        <v>5.9</v>
      </c>
      <c r="AH10" s="209">
        <v>5.9</v>
      </c>
      <c r="AI10" s="209">
        <v>5.9</v>
      </c>
      <c r="AJ10" s="209">
        <v>5.9</v>
      </c>
      <c r="AK10" s="209">
        <v>5.9</v>
      </c>
      <c r="AL10" s="209">
        <v>5.9</v>
      </c>
      <c r="AM10" s="209">
        <v>5.9</v>
      </c>
      <c r="AN10" s="209">
        <v>5.9</v>
      </c>
      <c r="AO10" s="209">
        <v>5.9</v>
      </c>
      <c r="AP10" s="209">
        <v>5.9</v>
      </c>
      <c r="AQ10" s="209">
        <v>5.9</v>
      </c>
      <c r="AR10" s="209">
        <v>5.9</v>
      </c>
      <c r="AS10" s="209">
        <v>5.9</v>
      </c>
      <c r="AT10" s="209">
        <v>5.9</v>
      </c>
      <c r="AU10" s="209">
        <v>5.9</v>
      </c>
      <c r="AV10" s="209">
        <v>5.9</v>
      </c>
      <c r="AW10" s="209">
        <v>5.9</v>
      </c>
      <c r="AX10" s="209">
        <v>5.9</v>
      </c>
      <c r="AY10" s="209">
        <v>5.9</v>
      </c>
      <c r="AZ10" s="209">
        <v>5.9</v>
      </c>
      <c r="BA10" s="209">
        <v>5.9</v>
      </c>
    </row>
    <row r="11" spans="1:69" ht="31.2" x14ac:dyDescent="0.3">
      <c r="A11" s="67" t="s">
        <v>274</v>
      </c>
      <c r="C11" s="68"/>
      <c r="D11" s="68"/>
      <c r="E11" s="68"/>
      <c r="O11" s="68"/>
    </row>
    <row r="12" spans="1:69" ht="15.6" x14ac:dyDescent="0.3">
      <c r="A12" s="69"/>
      <c r="B12" s="70" t="s">
        <v>192</v>
      </c>
      <c r="C12" s="71" t="s">
        <v>140</v>
      </c>
      <c r="D12" s="71" t="s">
        <v>141</v>
      </c>
      <c r="E12" s="71" t="s">
        <v>142</v>
      </c>
      <c r="F12" s="71" t="s">
        <v>143</v>
      </c>
      <c r="G12" s="71" t="s">
        <v>144</v>
      </c>
      <c r="H12" s="71" t="s">
        <v>145</v>
      </c>
      <c r="I12" s="71" t="s">
        <v>146</v>
      </c>
      <c r="J12" s="71" t="s">
        <v>147</v>
      </c>
      <c r="K12" s="71" t="s">
        <v>148</v>
      </c>
      <c r="L12" s="71" t="s">
        <v>149</v>
      </c>
      <c r="M12" s="71" t="s">
        <v>150</v>
      </c>
      <c r="N12" s="71" t="s">
        <v>151</v>
      </c>
      <c r="O12" s="71" t="s">
        <v>152</v>
      </c>
      <c r="P12" s="71" t="s">
        <v>153</v>
      </c>
      <c r="Q12" s="71" t="s">
        <v>154</v>
      </c>
      <c r="R12" s="71" t="s">
        <v>155</v>
      </c>
      <c r="S12" s="71" t="s">
        <v>156</v>
      </c>
      <c r="T12" s="71" t="s">
        <v>157</v>
      </c>
      <c r="U12" s="71" t="s">
        <v>158</v>
      </c>
      <c r="V12" s="71" t="s">
        <v>159</v>
      </c>
      <c r="W12" s="71" t="s">
        <v>160</v>
      </c>
      <c r="X12" s="71" t="s">
        <v>161</v>
      </c>
      <c r="Y12" s="71" t="s">
        <v>162</v>
      </c>
      <c r="Z12" s="71" t="s">
        <v>163</v>
      </c>
      <c r="AA12" s="71" t="s">
        <v>164</v>
      </c>
      <c r="AB12" s="71" t="s">
        <v>165</v>
      </c>
      <c r="AC12" s="71" t="s">
        <v>166</v>
      </c>
      <c r="AD12" s="71" t="s">
        <v>167</v>
      </c>
      <c r="AE12" s="71" t="s">
        <v>168</v>
      </c>
      <c r="AF12" s="71" t="s">
        <v>169</v>
      </c>
      <c r="AG12" s="71" t="s">
        <v>170</v>
      </c>
      <c r="AH12" s="71" t="s">
        <v>171</v>
      </c>
      <c r="AI12" s="71" t="s">
        <v>172</v>
      </c>
      <c r="AJ12" s="71" t="s">
        <v>173</v>
      </c>
      <c r="AK12" s="71" t="s">
        <v>174</v>
      </c>
      <c r="AL12" s="71" t="s">
        <v>175</v>
      </c>
      <c r="AM12" s="71" t="s">
        <v>176</v>
      </c>
      <c r="AN12" s="71" t="s">
        <v>177</v>
      </c>
      <c r="AO12" s="71" t="s">
        <v>178</v>
      </c>
      <c r="AP12" s="71" t="s">
        <v>179</v>
      </c>
      <c r="AQ12" s="71" t="s">
        <v>180</v>
      </c>
      <c r="AR12" s="71" t="s">
        <v>181</v>
      </c>
      <c r="AS12" s="71" t="s">
        <v>182</v>
      </c>
      <c r="AT12" s="71" t="s">
        <v>183</v>
      </c>
      <c r="AU12" s="71" t="s">
        <v>184</v>
      </c>
      <c r="AV12" s="71" t="s">
        <v>185</v>
      </c>
      <c r="AW12" s="71" t="s">
        <v>186</v>
      </c>
      <c r="AX12" s="71" t="s">
        <v>187</v>
      </c>
      <c r="AY12" s="71" t="s">
        <v>188</v>
      </c>
      <c r="AZ12" s="71" t="s">
        <v>189</v>
      </c>
      <c r="BA12" s="71" t="s">
        <v>190</v>
      </c>
      <c r="BB12" s="71" t="s">
        <v>191</v>
      </c>
    </row>
    <row r="13" spans="1:69" customFormat="1" x14ac:dyDescent="0.3">
      <c r="A13" s="68"/>
      <c r="B13" s="210" t="s">
        <v>333</v>
      </c>
      <c r="C13" s="209">
        <v>5.9</v>
      </c>
      <c r="D13" s="209">
        <v>5.9</v>
      </c>
      <c r="E13" s="209">
        <v>5.9</v>
      </c>
      <c r="F13" s="209">
        <v>5.9</v>
      </c>
      <c r="G13" s="209">
        <v>5.9</v>
      </c>
      <c r="H13" s="209">
        <v>5.9</v>
      </c>
      <c r="I13" s="209">
        <v>5.9</v>
      </c>
      <c r="J13" s="209">
        <v>5.9</v>
      </c>
      <c r="K13" s="209">
        <v>5.9</v>
      </c>
      <c r="L13" s="209">
        <v>5.9</v>
      </c>
      <c r="M13" s="209">
        <v>5.9</v>
      </c>
      <c r="N13" s="209">
        <v>5.9</v>
      </c>
      <c r="O13" s="209">
        <v>5.9</v>
      </c>
      <c r="P13" s="209">
        <v>5.9</v>
      </c>
      <c r="Q13" s="209">
        <v>5.9</v>
      </c>
      <c r="R13" s="209">
        <v>5.9</v>
      </c>
      <c r="S13" s="209">
        <v>5.9</v>
      </c>
      <c r="T13" s="209">
        <v>5.9</v>
      </c>
      <c r="U13" s="209">
        <v>5.9</v>
      </c>
      <c r="V13" s="209">
        <v>5.9</v>
      </c>
      <c r="W13" s="209">
        <v>5.9</v>
      </c>
      <c r="X13" s="209">
        <v>5.9</v>
      </c>
      <c r="Y13" s="209">
        <v>5.9</v>
      </c>
      <c r="Z13" s="209">
        <v>5.9</v>
      </c>
      <c r="AA13" s="209">
        <v>5.9</v>
      </c>
      <c r="AB13" s="209">
        <v>5.9</v>
      </c>
      <c r="AC13" s="209">
        <v>5.9</v>
      </c>
      <c r="AD13" s="209">
        <v>5.9</v>
      </c>
      <c r="AE13" s="209">
        <v>5.9</v>
      </c>
      <c r="AF13" s="209">
        <v>5.9</v>
      </c>
      <c r="AG13" s="209">
        <v>5.9</v>
      </c>
      <c r="AH13" s="209">
        <v>5.9</v>
      </c>
      <c r="AI13" s="209">
        <v>5.9</v>
      </c>
      <c r="AJ13" s="209">
        <v>5.9</v>
      </c>
      <c r="AK13" s="209">
        <v>5.9</v>
      </c>
      <c r="AL13" s="209">
        <v>5.9</v>
      </c>
      <c r="AM13" s="209">
        <v>5.9</v>
      </c>
      <c r="AN13" s="209">
        <v>5.9</v>
      </c>
      <c r="AO13" s="209">
        <v>5.9</v>
      </c>
      <c r="AP13" s="209">
        <v>5.9</v>
      </c>
      <c r="AQ13" s="209">
        <v>5.9</v>
      </c>
      <c r="AR13" s="209">
        <v>5.9</v>
      </c>
      <c r="AS13" s="209">
        <v>5.9</v>
      </c>
      <c r="AT13" s="209">
        <v>5.9</v>
      </c>
      <c r="AU13" s="209">
        <v>5.9</v>
      </c>
      <c r="AV13" s="209">
        <v>5.9</v>
      </c>
      <c r="AW13" s="209">
        <v>5.9</v>
      </c>
      <c r="AX13" s="209">
        <v>5.9</v>
      </c>
      <c r="AY13" s="209">
        <v>5.9</v>
      </c>
      <c r="AZ13" s="209">
        <v>5.9</v>
      </c>
      <c r="BA13" s="209">
        <v>5.9</v>
      </c>
      <c r="BB13" s="209">
        <v>5.9</v>
      </c>
    </row>
    <row r="14" spans="1:69" ht="31.2" x14ac:dyDescent="0.3">
      <c r="A14" s="67" t="s">
        <v>275</v>
      </c>
      <c r="C14" s="68"/>
      <c r="D14" s="68"/>
      <c r="E14" s="68"/>
      <c r="O14" s="68"/>
    </row>
    <row r="15" spans="1:69" ht="15.6" x14ac:dyDescent="0.3">
      <c r="A15" s="69"/>
      <c r="B15" s="70" t="s">
        <v>192</v>
      </c>
      <c r="C15" s="71" t="s">
        <v>89</v>
      </c>
      <c r="D15" s="71" t="s">
        <v>90</v>
      </c>
      <c r="E15" s="71" t="s">
        <v>91</v>
      </c>
      <c r="F15" s="71" t="s">
        <v>92</v>
      </c>
      <c r="G15" s="71" t="s">
        <v>93</v>
      </c>
      <c r="H15" s="71" t="s">
        <v>94</v>
      </c>
      <c r="I15" s="71" t="s">
        <v>95</v>
      </c>
      <c r="J15" s="71" t="s">
        <v>96</v>
      </c>
      <c r="K15" s="71" t="s">
        <v>97</v>
      </c>
      <c r="L15" s="71" t="s">
        <v>98</v>
      </c>
      <c r="M15" s="71" t="s">
        <v>99</v>
      </c>
      <c r="N15" s="71" t="s">
        <v>100</v>
      </c>
      <c r="O15" s="71" t="s">
        <v>101</v>
      </c>
      <c r="P15" s="71" t="s">
        <v>102</v>
      </c>
      <c r="Q15" s="71" t="s">
        <v>103</v>
      </c>
      <c r="R15" s="71" t="s">
        <v>104</v>
      </c>
      <c r="S15" s="71" t="s">
        <v>105</v>
      </c>
      <c r="T15" s="71" t="s">
        <v>106</v>
      </c>
      <c r="U15" s="71" t="s">
        <v>107</v>
      </c>
      <c r="V15" s="71" t="s">
        <v>108</v>
      </c>
      <c r="W15" s="71" t="s">
        <v>109</v>
      </c>
      <c r="X15" s="71" t="s">
        <v>110</v>
      </c>
      <c r="Y15" s="71" t="s">
        <v>111</v>
      </c>
      <c r="Z15" s="71" t="s">
        <v>112</v>
      </c>
      <c r="AA15" s="71" t="s">
        <v>113</v>
      </c>
      <c r="AB15" s="71" t="s">
        <v>114</v>
      </c>
      <c r="AC15" s="71" t="s">
        <v>115</v>
      </c>
      <c r="AD15" s="71" t="s">
        <v>116</v>
      </c>
      <c r="AE15" s="71" t="s">
        <v>117</v>
      </c>
      <c r="AF15" s="71" t="s">
        <v>118</v>
      </c>
      <c r="AG15" s="71" t="s">
        <v>119</v>
      </c>
      <c r="AH15" s="71" t="s">
        <v>120</v>
      </c>
      <c r="AI15" s="71" t="s">
        <v>121</v>
      </c>
      <c r="AJ15" s="71" t="s">
        <v>122</v>
      </c>
      <c r="AK15" s="71" t="s">
        <v>194</v>
      </c>
      <c r="AL15" s="71" t="s">
        <v>195</v>
      </c>
      <c r="AM15" s="71" t="s">
        <v>196</v>
      </c>
      <c r="AN15" s="71" t="s">
        <v>197</v>
      </c>
      <c r="AO15" s="71" t="s">
        <v>198</v>
      </c>
      <c r="AP15" s="71" t="s">
        <v>199</v>
      </c>
      <c r="AQ15" s="71" t="s">
        <v>200</v>
      </c>
      <c r="AR15" s="71" t="s">
        <v>201</v>
      </c>
      <c r="AS15" s="71" t="s">
        <v>202</v>
      </c>
      <c r="AT15" s="71" t="s">
        <v>203</v>
      </c>
      <c r="AU15" s="71" t="s">
        <v>204</v>
      </c>
      <c r="AV15" s="71" t="s">
        <v>205</v>
      </c>
      <c r="AW15" s="71" t="s">
        <v>206</v>
      </c>
      <c r="AX15" s="71" t="s">
        <v>207</v>
      </c>
      <c r="AY15" s="71" t="s">
        <v>208</v>
      </c>
      <c r="AZ15" s="71" t="s">
        <v>209</v>
      </c>
      <c r="BA15" s="71" t="s">
        <v>210</v>
      </c>
      <c r="BB15" s="71" t="s">
        <v>211</v>
      </c>
      <c r="BC15" s="71" t="s">
        <v>212</v>
      </c>
      <c r="BD15" s="71" t="s">
        <v>213</v>
      </c>
      <c r="BE15" s="71" t="s">
        <v>214</v>
      </c>
      <c r="BF15" s="71" t="s">
        <v>215</v>
      </c>
      <c r="BG15" s="71" t="s">
        <v>216</v>
      </c>
      <c r="BH15" s="71" t="s">
        <v>217</v>
      </c>
      <c r="BI15" s="71" t="s">
        <v>218</v>
      </c>
      <c r="BJ15" s="71" t="s">
        <v>219</v>
      </c>
      <c r="BK15" s="71" t="s">
        <v>220</v>
      </c>
      <c r="BL15" s="71" t="s">
        <v>221</v>
      </c>
      <c r="BM15" s="71" t="s">
        <v>222</v>
      </c>
      <c r="BN15" s="71" t="s">
        <v>223</v>
      </c>
      <c r="BO15" s="71" t="s">
        <v>224</v>
      </c>
      <c r="BP15" s="71" t="s">
        <v>225</v>
      </c>
      <c r="BQ15" s="71" t="s">
        <v>226</v>
      </c>
    </row>
    <row r="16" spans="1:69" customFormat="1" x14ac:dyDescent="0.3">
      <c r="A16" s="68"/>
      <c r="B16" s="210" t="s">
        <v>333</v>
      </c>
      <c r="C16" s="209">
        <v>9.5</v>
      </c>
      <c r="D16" s="209">
        <v>9.5</v>
      </c>
      <c r="E16" s="209">
        <v>9.5</v>
      </c>
      <c r="F16" s="209">
        <v>9.5</v>
      </c>
      <c r="G16" s="209">
        <v>7.6</v>
      </c>
      <c r="H16" s="209">
        <v>9.5</v>
      </c>
      <c r="I16" s="209">
        <v>8.9</v>
      </c>
      <c r="J16" s="209">
        <v>5.6</v>
      </c>
      <c r="K16" s="209">
        <v>8.9</v>
      </c>
      <c r="L16" s="209">
        <v>8.9</v>
      </c>
      <c r="M16" s="209">
        <v>5.6</v>
      </c>
      <c r="N16" s="209">
        <v>8.9</v>
      </c>
      <c r="O16" s="209">
        <v>8.9</v>
      </c>
      <c r="P16" s="209">
        <v>5.6</v>
      </c>
      <c r="Q16" s="209">
        <v>8.9</v>
      </c>
      <c r="R16" s="209">
        <v>8.9</v>
      </c>
      <c r="S16" s="209">
        <v>5.6</v>
      </c>
      <c r="T16" s="209">
        <v>8.9</v>
      </c>
      <c r="U16" s="209">
        <v>8.9</v>
      </c>
      <c r="V16" s="209">
        <v>5.6</v>
      </c>
      <c r="W16" s="209">
        <v>8.9</v>
      </c>
      <c r="X16" s="209">
        <v>8.9</v>
      </c>
      <c r="Y16" s="209">
        <v>5.6</v>
      </c>
      <c r="Z16" s="209">
        <v>8.9</v>
      </c>
      <c r="AA16" s="209">
        <v>9.5</v>
      </c>
      <c r="AB16" s="209">
        <v>9.5</v>
      </c>
      <c r="AC16" s="209">
        <v>9.5</v>
      </c>
      <c r="AD16" s="209">
        <v>8.9</v>
      </c>
      <c r="AE16" s="209">
        <v>5.6</v>
      </c>
      <c r="AF16" s="209">
        <v>8.9</v>
      </c>
      <c r="AG16" s="209">
        <v>8.9</v>
      </c>
      <c r="AH16" s="209">
        <v>5.6</v>
      </c>
      <c r="AI16" s="209">
        <v>8.9</v>
      </c>
      <c r="AJ16" s="209">
        <v>8.9</v>
      </c>
      <c r="AK16" s="209">
        <v>5.6</v>
      </c>
      <c r="AL16" s="209">
        <v>8.9</v>
      </c>
      <c r="AM16" s="209">
        <v>8.9</v>
      </c>
      <c r="AN16" s="209">
        <v>5.6</v>
      </c>
      <c r="AO16" s="209">
        <v>9.5</v>
      </c>
      <c r="AP16" s="209">
        <v>8.9</v>
      </c>
      <c r="AQ16" s="209">
        <v>5.6</v>
      </c>
      <c r="AR16" s="209">
        <v>8.9</v>
      </c>
      <c r="AS16" s="209">
        <v>5.6</v>
      </c>
      <c r="AT16" s="209">
        <v>8.9</v>
      </c>
      <c r="AU16" s="209">
        <v>5.6</v>
      </c>
      <c r="AV16" s="209">
        <v>8.9</v>
      </c>
      <c r="AW16" s="209">
        <v>9.5</v>
      </c>
      <c r="AX16" s="209">
        <v>9.5</v>
      </c>
      <c r="AY16" s="209">
        <v>8.9</v>
      </c>
      <c r="AZ16" s="209">
        <v>9.5</v>
      </c>
      <c r="BA16" s="209">
        <v>8.9</v>
      </c>
      <c r="BB16" s="209">
        <v>8.9</v>
      </c>
      <c r="BC16" s="209">
        <v>8.9</v>
      </c>
      <c r="BD16" s="209">
        <v>8.9</v>
      </c>
      <c r="BE16" s="209">
        <v>8.9</v>
      </c>
      <c r="BF16" s="209">
        <v>8.9</v>
      </c>
      <c r="BG16" s="209">
        <v>8.9</v>
      </c>
      <c r="BH16" s="209">
        <v>9.5</v>
      </c>
      <c r="BI16" s="209">
        <v>8.9</v>
      </c>
      <c r="BJ16" s="209">
        <v>8.9</v>
      </c>
      <c r="BK16" s="209">
        <v>8.9</v>
      </c>
      <c r="BL16" s="209">
        <v>9.5</v>
      </c>
      <c r="BM16" s="209">
        <v>8.9</v>
      </c>
      <c r="BN16" s="209">
        <v>8.9</v>
      </c>
      <c r="BO16" s="209">
        <v>8.9</v>
      </c>
      <c r="BP16" s="209">
        <v>9.5</v>
      </c>
      <c r="BQ16" s="209">
        <v>8.9</v>
      </c>
    </row>
    <row r="17" spans="1:70" ht="31.2" x14ac:dyDescent="0.3">
      <c r="A17" s="67" t="s">
        <v>276</v>
      </c>
      <c r="C17" s="68"/>
      <c r="D17" s="68"/>
      <c r="E17" s="68"/>
      <c r="O17" s="68"/>
    </row>
    <row r="18" spans="1:70" ht="15.6" x14ac:dyDescent="0.3">
      <c r="A18" s="69"/>
      <c r="B18" s="70" t="s">
        <v>192</v>
      </c>
      <c r="C18" s="71" t="s">
        <v>140</v>
      </c>
      <c r="D18" s="71" t="s">
        <v>141</v>
      </c>
      <c r="E18" s="71" t="s">
        <v>142</v>
      </c>
      <c r="F18" s="71" t="s">
        <v>143</v>
      </c>
      <c r="G18" s="71" t="s">
        <v>144</v>
      </c>
      <c r="H18" s="71" t="s">
        <v>145</v>
      </c>
      <c r="I18" s="71" t="s">
        <v>146</v>
      </c>
      <c r="J18" s="71" t="s">
        <v>147</v>
      </c>
      <c r="K18" s="71" t="s">
        <v>148</v>
      </c>
      <c r="L18" s="71" t="s">
        <v>149</v>
      </c>
      <c r="M18" s="71" t="s">
        <v>150</v>
      </c>
      <c r="N18" s="71" t="s">
        <v>151</v>
      </c>
      <c r="O18" s="71" t="s">
        <v>152</v>
      </c>
      <c r="P18" s="71" t="s">
        <v>153</v>
      </c>
      <c r="Q18" s="71" t="s">
        <v>154</v>
      </c>
      <c r="R18" s="71" t="s">
        <v>155</v>
      </c>
      <c r="S18" s="71" t="s">
        <v>156</v>
      </c>
      <c r="T18" s="71" t="s">
        <v>157</v>
      </c>
      <c r="U18" s="71" t="s">
        <v>158</v>
      </c>
      <c r="V18" s="71" t="s">
        <v>159</v>
      </c>
      <c r="W18" s="71" t="s">
        <v>160</v>
      </c>
      <c r="X18" s="71" t="s">
        <v>161</v>
      </c>
      <c r="Y18" s="71" t="s">
        <v>162</v>
      </c>
      <c r="Z18" s="71" t="s">
        <v>163</v>
      </c>
      <c r="AA18" s="71" t="s">
        <v>164</v>
      </c>
      <c r="AB18" s="71" t="s">
        <v>165</v>
      </c>
      <c r="AC18" s="71" t="s">
        <v>166</v>
      </c>
      <c r="AD18" s="71" t="s">
        <v>167</v>
      </c>
      <c r="AE18" s="71" t="s">
        <v>168</v>
      </c>
      <c r="AF18" s="71" t="s">
        <v>169</v>
      </c>
      <c r="AG18" s="71" t="s">
        <v>170</v>
      </c>
      <c r="AH18" s="71" t="s">
        <v>171</v>
      </c>
      <c r="AI18" s="71" t="s">
        <v>172</v>
      </c>
      <c r="AJ18" s="71" t="s">
        <v>173</v>
      </c>
      <c r="AK18" s="71" t="s">
        <v>227</v>
      </c>
      <c r="AL18" s="71" t="s">
        <v>228</v>
      </c>
      <c r="AM18" s="71" t="s">
        <v>229</v>
      </c>
      <c r="AN18" s="71" t="s">
        <v>230</v>
      </c>
      <c r="AO18" s="71" t="s">
        <v>231</v>
      </c>
      <c r="AP18" s="71" t="s">
        <v>232</v>
      </c>
      <c r="AQ18" s="71" t="s">
        <v>233</v>
      </c>
      <c r="AR18" s="71" t="s">
        <v>234</v>
      </c>
      <c r="AS18" s="71" t="s">
        <v>235</v>
      </c>
      <c r="AT18" s="71" t="s">
        <v>236</v>
      </c>
      <c r="AU18" s="71" t="s">
        <v>237</v>
      </c>
      <c r="AV18" s="71" t="s">
        <v>238</v>
      </c>
      <c r="AW18" s="71" t="s">
        <v>239</v>
      </c>
      <c r="AX18" s="71" t="s">
        <v>240</v>
      </c>
      <c r="AY18" s="71" t="s">
        <v>241</v>
      </c>
      <c r="AZ18" s="71" t="s">
        <v>242</v>
      </c>
      <c r="BA18" s="71" t="s">
        <v>243</v>
      </c>
      <c r="BB18" s="71" t="s">
        <v>244</v>
      </c>
      <c r="BC18" s="71" t="s">
        <v>245</v>
      </c>
      <c r="BD18" s="71" t="s">
        <v>246</v>
      </c>
      <c r="BE18" s="71" t="s">
        <v>247</v>
      </c>
      <c r="BF18" s="71" t="s">
        <v>248</v>
      </c>
      <c r="BG18" s="71" t="s">
        <v>249</v>
      </c>
      <c r="BH18" s="71" t="s">
        <v>250</v>
      </c>
      <c r="BI18" s="71" t="s">
        <v>251</v>
      </c>
      <c r="BJ18" s="71" t="s">
        <v>252</v>
      </c>
      <c r="BK18" s="71" t="s">
        <v>253</v>
      </c>
      <c r="BL18" s="71" t="s">
        <v>254</v>
      </c>
      <c r="BM18" s="71" t="s">
        <v>255</v>
      </c>
      <c r="BN18" s="71" t="s">
        <v>256</v>
      </c>
      <c r="BO18" s="71" t="s">
        <v>257</v>
      </c>
      <c r="BP18" s="71" t="s">
        <v>258</v>
      </c>
      <c r="BQ18" s="71" t="s">
        <v>259</v>
      </c>
      <c r="BR18" s="71" t="s">
        <v>260</v>
      </c>
    </row>
    <row r="19" spans="1:70" customFormat="1" x14ac:dyDescent="0.3">
      <c r="A19" s="68"/>
      <c r="B19" s="210" t="s">
        <v>333</v>
      </c>
      <c r="C19" s="211">
        <v>9</v>
      </c>
      <c r="D19" s="211">
        <v>9</v>
      </c>
      <c r="E19" s="211">
        <v>9</v>
      </c>
      <c r="F19" s="211">
        <v>9.6</v>
      </c>
      <c r="G19" s="211">
        <v>9.6</v>
      </c>
      <c r="H19" s="211">
        <v>7.6</v>
      </c>
      <c r="I19" s="211">
        <v>9</v>
      </c>
      <c r="J19" s="211">
        <v>9.6</v>
      </c>
      <c r="K19" s="211">
        <v>5.6</v>
      </c>
      <c r="L19" s="211">
        <v>9</v>
      </c>
      <c r="M19" s="211">
        <v>9</v>
      </c>
      <c r="N19" s="211">
        <v>5.6</v>
      </c>
      <c r="O19" s="211">
        <v>9</v>
      </c>
      <c r="P19" s="211">
        <v>9</v>
      </c>
      <c r="Q19" s="211">
        <v>5.6</v>
      </c>
      <c r="R19" s="211">
        <v>9</v>
      </c>
      <c r="S19" s="211">
        <v>9</v>
      </c>
      <c r="T19" s="211">
        <v>5.6</v>
      </c>
      <c r="U19" s="211">
        <v>9</v>
      </c>
      <c r="V19" s="211">
        <v>9</v>
      </c>
      <c r="W19" s="211">
        <v>5.6</v>
      </c>
      <c r="X19" s="211">
        <v>9</v>
      </c>
      <c r="Y19" s="211">
        <v>9</v>
      </c>
      <c r="Z19" s="211">
        <v>5.6</v>
      </c>
      <c r="AA19" s="211">
        <v>9</v>
      </c>
      <c r="AB19" s="211">
        <v>9</v>
      </c>
      <c r="AC19" s="211">
        <v>9</v>
      </c>
      <c r="AD19" s="211">
        <v>9.6</v>
      </c>
      <c r="AE19" s="211">
        <v>9.6</v>
      </c>
      <c r="AF19" s="211">
        <v>5.6</v>
      </c>
      <c r="AG19" s="211">
        <v>9.6</v>
      </c>
      <c r="AH19" s="211">
        <v>9.6</v>
      </c>
      <c r="AI19" s="211">
        <v>5.6</v>
      </c>
      <c r="AJ19" s="211">
        <v>9</v>
      </c>
      <c r="AK19" s="211">
        <v>9</v>
      </c>
      <c r="AL19" s="211">
        <v>5.6</v>
      </c>
      <c r="AM19" s="211">
        <v>9</v>
      </c>
      <c r="AN19" s="211">
        <v>9</v>
      </c>
      <c r="AO19" s="211">
        <v>5.6</v>
      </c>
      <c r="AP19" s="211">
        <v>9</v>
      </c>
      <c r="AQ19" s="211">
        <v>9.6</v>
      </c>
      <c r="AR19" s="211">
        <v>5.6</v>
      </c>
      <c r="AS19" s="211">
        <v>9</v>
      </c>
      <c r="AT19" s="211">
        <v>5.6</v>
      </c>
      <c r="AU19" s="211">
        <v>9</v>
      </c>
      <c r="AV19" s="211">
        <v>5.6</v>
      </c>
      <c r="AW19" s="211">
        <v>9</v>
      </c>
      <c r="AX19" s="211">
        <v>9</v>
      </c>
      <c r="AY19" s="211">
        <v>9.6</v>
      </c>
      <c r="AZ19" s="211">
        <v>9</v>
      </c>
      <c r="BA19" s="211">
        <v>9</v>
      </c>
      <c r="BB19" s="211">
        <v>9.6</v>
      </c>
      <c r="BC19" s="211">
        <v>9</v>
      </c>
      <c r="BD19" s="211">
        <v>9</v>
      </c>
      <c r="BE19" s="211">
        <v>9</v>
      </c>
      <c r="BF19" s="211">
        <v>9</v>
      </c>
      <c r="BG19" s="211">
        <v>9</v>
      </c>
      <c r="BH19" s="211">
        <v>9</v>
      </c>
      <c r="BI19" s="211">
        <v>9</v>
      </c>
      <c r="BJ19" s="211">
        <v>9.6</v>
      </c>
      <c r="BK19" s="211">
        <v>9</v>
      </c>
      <c r="BL19" s="211">
        <v>9</v>
      </c>
      <c r="BM19" s="211">
        <v>9</v>
      </c>
      <c r="BN19" s="211">
        <v>9.6</v>
      </c>
      <c r="BO19" s="211">
        <v>9</v>
      </c>
      <c r="BP19" s="211">
        <v>9</v>
      </c>
      <c r="BQ19" s="211">
        <v>9</v>
      </c>
      <c r="BR19" s="211">
        <v>9.6</v>
      </c>
    </row>
    <row r="20" spans="1:70" ht="31.2" x14ac:dyDescent="0.3">
      <c r="A20" s="67" t="s">
        <v>277</v>
      </c>
      <c r="C20" s="68"/>
      <c r="D20" s="68"/>
      <c r="E20" s="68"/>
      <c r="O20" s="68"/>
    </row>
    <row r="21" spans="1:70" ht="15.6" x14ac:dyDescent="0.3">
      <c r="A21" s="69"/>
      <c r="B21" s="70" t="s">
        <v>192</v>
      </c>
      <c r="C21" s="71" t="s">
        <v>89</v>
      </c>
      <c r="D21" s="71" t="s">
        <v>90</v>
      </c>
      <c r="E21" s="71" t="s">
        <v>91</v>
      </c>
      <c r="F21" s="71" t="s">
        <v>92</v>
      </c>
      <c r="G21" s="71" t="s">
        <v>93</v>
      </c>
      <c r="H21" s="71" t="s">
        <v>94</v>
      </c>
      <c r="I21" s="71" t="s">
        <v>95</v>
      </c>
      <c r="J21" s="71" t="s">
        <v>96</v>
      </c>
      <c r="K21" s="71" t="s">
        <v>97</v>
      </c>
      <c r="L21" s="71" t="s">
        <v>98</v>
      </c>
      <c r="M21" s="71" t="s">
        <v>99</v>
      </c>
      <c r="N21" s="71" t="s">
        <v>100</v>
      </c>
      <c r="O21" s="71" t="s">
        <v>101</v>
      </c>
      <c r="P21" s="71" t="s">
        <v>102</v>
      </c>
      <c r="Q21" s="71" t="s">
        <v>103</v>
      </c>
      <c r="R21" s="71" t="s">
        <v>104</v>
      </c>
      <c r="S21" s="71" t="s">
        <v>105</v>
      </c>
      <c r="T21" s="71" t="s">
        <v>106</v>
      </c>
      <c r="U21" s="71" t="s">
        <v>107</v>
      </c>
      <c r="V21" s="71" t="s">
        <v>108</v>
      </c>
      <c r="W21" s="71" t="s">
        <v>109</v>
      </c>
      <c r="X21" s="71" t="s">
        <v>110</v>
      </c>
      <c r="Y21" s="71" t="s">
        <v>111</v>
      </c>
      <c r="Z21" s="71" t="s">
        <v>112</v>
      </c>
      <c r="AA21" s="71" t="s">
        <v>113</v>
      </c>
      <c r="AB21" s="71" t="s">
        <v>114</v>
      </c>
      <c r="AC21" s="71" t="s">
        <v>115</v>
      </c>
      <c r="AD21" s="71" t="s">
        <v>116</v>
      </c>
      <c r="AE21" s="71" t="s">
        <v>117</v>
      </c>
      <c r="AF21" s="71" t="s">
        <v>118</v>
      </c>
      <c r="AG21" s="71" t="s">
        <v>119</v>
      </c>
      <c r="AH21" s="71" t="s">
        <v>120</v>
      </c>
      <c r="AI21" s="71" t="s">
        <v>121</v>
      </c>
      <c r="AJ21" s="71" t="s">
        <v>122</v>
      </c>
      <c r="AK21" s="71" t="s">
        <v>194</v>
      </c>
      <c r="AL21" s="71" t="s">
        <v>123</v>
      </c>
      <c r="AM21" s="71" t="s">
        <v>124</v>
      </c>
      <c r="AN21" s="71" t="s">
        <v>125</v>
      </c>
      <c r="AO21" s="71" t="s">
        <v>126</v>
      </c>
      <c r="AP21" s="71" t="s">
        <v>127</v>
      </c>
      <c r="AQ21" s="71" t="s">
        <v>128</v>
      </c>
      <c r="AR21" s="71" t="s">
        <v>129</v>
      </c>
      <c r="AS21" s="71" t="s">
        <v>130</v>
      </c>
      <c r="AT21" s="71" t="s">
        <v>131</v>
      </c>
      <c r="AU21" s="71" t="s">
        <v>132</v>
      </c>
      <c r="AV21" s="71" t="s">
        <v>133</v>
      </c>
      <c r="AW21" s="71" t="s">
        <v>134</v>
      </c>
      <c r="AX21" s="71" t="s">
        <v>135</v>
      </c>
      <c r="AY21" s="71" t="s">
        <v>136</v>
      </c>
      <c r="AZ21" s="71" t="s">
        <v>137</v>
      </c>
      <c r="BA21" s="71" t="s">
        <v>138</v>
      </c>
      <c r="BB21" s="71" t="s">
        <v>139</v>
      </c>
    </row>
    <row r="22" spans="1:70" customFormat="1" ht="15.75" customHeight="1" x14ac:dyDescent="0.3">
      <c r="A22" s="68"/>
      <c r="B22" s="210" t="s">
        <v>333</v>
      </c>
      <c r="C22" s="211">
        <v>7.2</v>
      </c>
      <c r="D22" s="211">
        <v>7.2</v>
      </c>
      <c r="E22" s="211">
        <v>7.2</v>
      </c>
      <c r="F22" s="211">
        <v>7.2</v>
      </c>
      <c r="G22" s="211">
        <v>7.2</v>
      </c>
      <c r="H22" s="211">
        <v>7.2</v>
      </c>
      <c r="I22" s="211">
        <v>7.2</v>
      </c>
      <c r="J22" s="211">
        <v>7.2</v>
      </c>
      <c r="K22" s="211">
        <v>7.2</v>
      </c>
      <c r="L22" s="211">
        <v>7.2</v>
      </c>
      <c r="M22" s="211">
        <v>7.2</v>
      </c>
      <c r="N22" s="211">
        <v>7.2</v>
      </c>
      <c r="O22" s="211">
        <v>7.2</v>
      </c>
      <c r="P22" s="211">
        <v>7.2</v>
      </c>
      <c r="Q22" s="211">
        <v>7.2</v>
      </c>
      <c r="R22" s="211">
        <v>7.2</v>
      </c>
      <c r="S22" s="211">
        <v>7.2</v>
      </c>
      <c r="T22" s="211">
        <v>7.2</v>
      </c>
      <c r="U22" s="211">
        <v>7.2</v>
      </c>
      <c r="V22" s="211">
        <v>7.2</v>
      </c>
      <c r="W22" s="211">
        <v>7.2</v>
      </c>
      <c r="X22" s="211">
        <v>7.2</v>
      </c>
      <c r="Y22" s="211">
        <v>7.2</v>
      </c>
      <c r="Z22" s="211">
        <v>7.2</v>
      </c>
      <c r="AA22" s="211">
        <v>7.2</v>
      </c>
      <c r="AB22" s="211">
        <v>7.2</v>
      </c>
      <c r="AC22" s="211">
        <v>7.2</v>
      </c>
      <c r="AD22" s="211">
        <v>7.2</v>
      </c>
      <c r="AE22" s="211">
        <v>7.2</v>
      </c>
      <c r="AF22" s="211">
        <v>7.2</v>
      </c>
      <c r="AG22" s="211">
        <v>7.2</v>
      </c>
      <c r="AH22" s="211">
        <v>7.2</v>
      </c>
      <c r="AI22" s="211">
        <v>7.2</v>
      </c>
      <c r="AJ22" s="211">
        <v>7.2</v>
      </c>
      <c r="AK22" s="211">
        <v>7.2</v>
      </c>
      <c r="AL22" s="211">
        <v>7.2</v>
      </c>
      <c r="AM22" s="211">
        <v>7.2</v>
      </c>
      <c r="AN22" s="211">
        <v>7.2</v>
      </c>
      <c r="AO22" s="211">
        <v>7.2</v>
      </c>
      <c r="AP22" s="211">
        <v>7.2</v>
      </c>
      <c r="AQ22" s="211">
        <v>7.2</v>
      </c>
      <c r="AR22" s="211">
        <v>7.2</v>
      </c>
      <c r="AS22" s="211">
        <v>7.2</v>
      </c>
      <c r="AT22" s="211">
        <v>7.2</v>
      </c>
      <c r="AU22" s="211">
        <v>7.2</v>
      </c>
      <c r="AV22" s="211">
        <v>7.2</v>
      </c>
      <c r="AW22" s="211">
        <v>7.2</v>
      </c>
      <c r="AX22" s="211">
        <v>7.2</v>
      </c>
      <c r="AY22" s="211">
        <v>7.2</v>
      </c>
      <c r="AZ22" s="211">
        <v>7.2</v>
      </c>
      <c r="BA22" s="211">
        <v>7.2</v>
      </c>
      <c r="BB22" s="211">
        <v>7.2</v>
      </c>
    </row>
    <row r="23" spans="1:70" ht="31.2" x14ac:dyDescent="0.3">
      <c r="A23" s="67" t="s">
        <v>278</v>
      </c>
      <c r="C23" s="68"/>
      <c r="D23" s="68"/>
      <c r="E23" s="68"/>
      <c r="O23" s="68"/>
    </row>
    <row r="24" spans="1:70" ht="15.6" x14ac:dyDescent="0.3">
      <c r="A24" s="69"/>
      <c r="B24" s="70" t="s">
        <v>192</v>
      </c>
      <c r="C24" s="71" t="s">
        <v>140</v>
      </c>
      <c r="D24" s="71" t="s">
        <v>141</v>
      </c>
      <c r="E24" s="71" t="s">
        <v>142</v>
      </c>
      <c r="F24" s="71" t="s">
        <v>143</v>
      </c>
      <c r="G24" s="71" t="s">
        <v>144</v>
      </c>
      <c r="H24" s="71" t="s">
        <v>145</v>
      </c>
      <c r="I24" s="71" t="s">
        <v>146</v>
      </c>
      <c r="J24" s="71" t="s">
        <v>147</v>
      </c>
      <c r="K24" s="71" t="s">
        <v>148</v>
      </c>
      <c r="L24" s="71" t="s">
        <v>149</v>
      </c>
      <c r="M24" s="71" t="s">
        <v>150</v>
      </c>
      <c r="N24" s="71" t="s">
        <v>151</v>
      </c>
      <c r="O24" s="71" t="s">
        <v>152</v>
      </c>
      <c r="P24" s="71" t="s">
        <v>153</v>
      </c>
      <c r="Q24" s="71" t="s">
        <v>154</v>
      </c>
      <c r="R24" s="71" t="s">
        <v>155</v>
      </c>
      <c r="S24" s="71" t="s">
        <v>156</v>
      </c>
      <c r="T24" s="71" t="s">
        <v>157</v>
      </c>
      <c r="U24" s="71" t="s">
        <v>158</v>
      </c>
      <c r="V24" s="71" t="s">
        <v>159</v>
      </c>
      <c r="W24" s="71" t="s">
        <v>160</v>
      </c>
      <c r="X24" s="71" t="s">
        <v>161</v>
      </c>
      <c r="Y24" s="71" t="s">
        <v>162</v>
      </c>
      <c r="Z24" s="71" t="s">
        <v>163</v>
      </c>
      <c r="AA24" s="71" t="s">
        <v>164</v>
      </c>
      <c r="AB24" s="71" t="s">
        <v>165</v>
      </c>
      <c r="AC24" s="71" t="s">
        <v>166</v>
      </c>
      <c r="AD24" s="71" t="s">
        <v>167</v>
      </c>
      <c r="AE24" s="71" t="s">
        <v>168</v>
      </c>
      <c r="AF24" s="71" t="s">
        <v>169</v>
      </c>
      <c r="AG24" s="71" t="s">
        <v>170</v>
      </c>
      <c r="AH24" s="71" t="s">
        <v>171</v>
      </c>
      <c r="AI24" s="71" t="s">
        <v>172</v>
      </c>
      <c r="AJ24" s="71" t="s">
        <v>173</v>
      </c>
      <c r="AK24" s="71" t="s">
        <v>227</v>
      </c>
      <c r="AL24" s="71" t="s">
        <v>174</v>
      </c>
      <c r="AM24" s="71" t="s">
        <v>175</v>
      </c>
      <c r="AN24" s="71" t="s">
        <v>176</v>
      </c>
      <c r="AO24" s="71" t="s">
        <v>177</v>
      </c>
      <c r="AP24" s="71" t="s">
        <v>178</v>
      </c>
      <c r="AQ24" s="71" t="s">
        <v>179</v>
      </c>
      <c r="AR24" s="71" t="s">
        <v>180</v>
      </c>
      <c r="AS24" s="71" t="s">
        <v>181</v>
      </c>
      <c r="AT24" s="71" t="s">
        <v>182</v>
      </c>
      <c r="AU24" s="71" t="s">
        <v>183</v>
      </c>
      <c r="AV24" s="71" t="s">
        <v>184</v>
      </c>
      <c r="AW24" s="71" t="s">
        <v>185</v>
      </c>
      <c r="AX24" s="71" t="s">
        <v>186</v>
      </c>
      <c r="AY24" s="71" t="s">
        <v>187</v>
      </c>
      <c r="AZ24" s="71" t="s">
        <v>188</v>
      </c>
      <c r="BA24" s="71" t="s">
        <v>189</v>
      </c>
      <c r="BB24" s="71" t="s">
        <v>190</v>
      </c>
    </row>
    <row r="25" spans="1:70" customFormat="1" x14ac:dyDescent="0.3">
      <c r="A25" s="68"/>
      <c r="B25" s="210" t="s">
        <v>333</v>
      </c>
      <c r="C25" s="211">
        <v>7.3</v>
      </c>
      <c r="D25" s="211">
        <v>7.3</v>
      </c>
      <c r="E25" s="211">
        <v>7.3</v>
      </c>
      <c r="F25" s="211">
        <v>7.3</v>
      </c>
      <c r="G25" s="211">
        <v>7.3</v>
      </c>
      <c r="H25" s="211">
        <v>7.3</v>
      </c>
      <c r="I25" s="211">
        <v>7.3</v>
      </c>
      <c r="J25" s="211">
        <v>7.3</v>
      </c>
      <c r="K25" s="211">
        <v>7.3</v>
      </c>
      <c r="L25" s="211">
        <v>7.3</v>
      </c>
      <c r="M25" s="211">
        <v>7.3</v>
      </c>
      <c r="N25" s="211">
        <v>7.3</v>
      </c>
      <c r="O25" s="211">
        <v>7.3</v>
      </c>
      <c r="P25" s="211">
        <v>7.3</v>
      </c>
      <c r="Q25" s="211">
        <v>7.3</v>
      </c>
      <c r="R25" s="211">
        <v>7.3</v>
      </c>
      <c r="S25" s="211">
        <v>7.3</v>
      </c>
      <c r="T25" s="211">
        <v>7.3</v>
      </c>
      <c r="U25" s="211">
        <v>7.3</v>
      </c>
      <c r="V25" s="211">
        <v>7.3</v>
      </c>
      <c r="W25" s="211">
        <v>7.3</v>
      </c>
      <c r="X25" s="211">
        <v>7.3</v>
      </c>
      <c r="Y25" s="211">
        <v>7.3</v>
      </c>
      <c r="Z25" s="211">
        <v>7.3</v>
      </c>
      <c r="AA25" s="211">
        <v>7.3</v>
      </c>
      <c r="AB25" s="211">
        <v>7.3</v>
      </c>
      <c r="AC25" s="211">
        <v>7.3</v>
      </c>
      <c r="AD25" s="211">
        <v>7.3</v>
      </c>
      <c r="AE25" s="211">
        <v>7.3</v>
      </c>
      <c r="AF25" s="211">
        <v>7.3</v>
      </c>
      <c r="AG25" s="211">
        <v>7.3</v>
      </c>
      <c r="AH25" s="211">
        <v>7.3</v>
      </c>
      <c r="AI25" s="211">
        <v>7.3</v>
      </c>
      <c r="AJ25" s="211">
        <v>7.3</v>
      </c>
      <c r="AK25" s="211">
        <v>7.3</v>
      </c>
      <c r="AL25" s="211">
        <v>7.3</v>
      </c>
      <c r="AM25" s="211">
        <v>7.3</v>
      </c>
      <c r="AN25" s="211">
        <v>7.3</v>
      </c>
      <c r="AO25" s="211">
        <v>7.3</v>
      </c>
      <c r="AP25" s="211">
        <v>7.3</v>
      </c>
      <c r="AQ25" s="211">
        <v>7.3</v>
      </c>
      <c r="AR25" s="211">
        <v>7.3</v>
      </c>
      <c r="AS25" s="211">
        <v>7.3</v>
      </c>
      <c r="AT25" s="211">
        <v>7.3</v>
      </c>
      <c r="AU25" s="211">
        <v>7.3</v>
      </c>
      <c r="AV25" s="211">
        <v>7.3</v>
      </c>
      <c r="AW25" s="211">
        <v>7.3</v>
      </c>
      <c r="AX25" s="211">
        <v>7.3</v>
      </c>
      <c r="AY25" s="211">
        <v>7.3</v>
      </c>
      <c r="AZ25" s="211">
        <v>7.3</v>
      </c>
      <c r="BA25" s="211">
        <v>7.3</v>
      </c>
      <c r="BB25" s="211">
        <v>7.3</v>
      </c>
    </row>
    <row r="26" spans="1:70" ht="31.2" x14ac:dyDescent="0.3">
      <c r="A26" s="67" t="s">
        <v>279</v>
      </c>
      <c r="C26" s="75"/>
      <c r="D26" s="68"/>
      <c r="E26" s="68"/>
      <c r="O26" s="68"/>
    </row>
    <row r="27" spans="1:70" ht="15.6" x14ac:dyDescent="0.3">
      <c r="A27" s="69"/>
      <c r="B27" s="70" t="s">
        <v>192</v>
      </c>
      <c r="C27" s="71" t="s">
        <v>89</v>
      </c>
      <c r="D27" s="71" t="s">
        <v>90</v>
      </c>
      <c r="E27" s="71" t="s">
        <v>91</v>
      </c>
      <c r="F27" s="71" t="s">
        <v>92</v>
      </c>
      <c r="G27" s="71" t="s">
        <v>93</v>
      </c>
      <c r="H27" s="71" t="s">
        <v>94</v>
      </c>
      <c r="I27" s="71" t="s">
        <v>95</v>
      </c>
      <c r="J27" s="71" t="s">
        <v>96</v>
      </c>
      <c r="K27" s="71" t="s">
        <v>97</v>
      </c>
      <c r="L27" s="71" t="s">
        <v>98</v>
      </c>
      <c r="M27" s="71" t="s">
        <v>123</v>
      </c>
      <c r="N27" s="71" t="s">
        <v>124</v>
      </c>
      <c r="O27" s="71" t="s">
        <v>125</v>
      </c>
      <c r="P27" s="71" t="s">
        <v>126</v>
      </c>
    </row>
    <row r="28" spans="1:70" customFormat="1" x14ac:dyDescent="0.3">
      <c r="A28" s="68"/>
      <c r="B28" s="210" t="s">
        <v>333</v>
      </c>
      <c r="C28" s="211">
        <v>14</v>
      </c>
      <c r="D28" s="211">
        <v>14</v>
      </c>
      <c r="E28" s="211">
        <v>17.899999999999999</v>
      </c>
      <c r="F28" s="211">
        <v>14</v>
      </c>
      <c r="G28" s="211">
        <v>14</v>
      </c>
      <c r="H28" s="211">
        <v>14</v>
      </c>
      <c r="I28" s="211">
        <v>14</v>
      </c>
      <c r="J28" s="211">
        <v>14</v>
      </c>
      <c r="K28" s="211">
        <v>14</v>
      </c>
      <c r="L28" s="211">
        <v>14</v>
      </c>
      <c r="M28" s="211">
        <v>14</v>
      </c>
      <c r="N28" s="211">
        <v>14</v>
      </c>
      <c r="O28" s="211">
        <v>14</v>
      </c>
      <c r="P28" s="211">
        <v>14</v>
      </c>
    </row>
    <row r="29" spans="1:70" ht="31.2" x14ac:dyDescent="0.3">
      <c r="A29" s="67" t="s">
        <v>280</v>
      </c>
      <c r="C29" s="76"/>
      <c r="D29" s="77"/>
      <c r="E29" s="68"/>
      <c r="O29" s="68"/>
    </row>
    <row r="30" spans="1:70" ht="15.6" x14ac:dyDescent="0.3">
      <c r="A30" s="69"/>
      <c r="B30" s="70" t="s">
        <v>192</v>
      </c>
      <c r="C30" s="71" t="s">
        <v>140</v>
      </c>
      <c r="D30" s="71" t="s">
        <v>141</v>
      </c>
      <c r="E30" s="71" t="s">
        <v>142</v>
      </c>
      <c r="F30" s="71" t="s">
        <v>143</v>
      </c>
      <c r="G30" s="71" t="s">
        <v>144</v>
      </c>
      <c r="H30" s="71" t="s">
        <v>145</v>
      </c>
      <c r="I30" s="71" t="s">
        <v>146</v>
      </c>
      <c r="J30" s="71" t="s">
        <v>147</v>
      </c>
      <c r="K30" s="71" t="s">
        <v>148</v>
      </c>
      <c r="L30" s="71" t="s">
        <v>149</v>
      </c>
      <c r="M30" s="71" t="s">
        <v>174</v>
      </c>
      <c r="N30" s="71" t="s">
        <v>175</v>
      </c>
      <c r="O30" s="71" t="s">
        <v>176</v>
      </c>
      <c r="P30" s="71" t="s">
        <v>177</v>
      </c>
    </row>
    <row r="31" spans="1:70" customFormat="1" x14ac:dyDescent="0.3">
      <c r="A31" s="68"/>
      <c r="B31" s="210" t="s">
        <v>333</v>
      </c>
      <c r="C31" s="211">
        <v>14</v>
      </c>
      <c r="D31" s="211">
        <v>15.9</v>
      </c>
      <c r="E31" s="211">
        <v>14</v>
      </c>
      <c r="F31" s="211">
        <v>14</v>
      </c>
      <c r="G31" s="211">
        <v>15.9</v>
      </c>
      <c r="H31" s="211">
        <v>18.2</v>
      </c>
      <c r="I31" s="211">
        <v>14</v>
      </c>
      <c r="J31" s="211">
        <v>14</v>
      </c>
      <c r="K31" s="211">
        <v>14</v>
      </c>
      <c r="L31" s="211">
        <v>14</v>
      </c>
      <c r="M31" s="211">
        <v>14</v>
      </c>
      <c r="N31" s="211">
        <v>14</v>
      </c>
      <c r="O31" s="211">
        <v>14</v>
      </c>
      <c r="P31" s="211">
        <v>14</v>
      </c>
    </row>
    <row r="32" spans="1:70" ht="31.2" x14ac:dyDescent="0.3">
      <c r="A32" s="67" t="s">
        <v>281</v>
      </c>
      <c r="C32" s="68"/>
      <c r="D32" s="68"/>
      <c r="E32" s="68"/>
      <c r="O32" s="68"/>
    </row>
    <row r="33" spans="1:24" ht="15.6" x14ac:dyDescent="0.3">
      <c r="A33" s="69"/>
      <c r="B33" s="70" t="s">
        <v>192</v>
      </c>
      <c r="C33" s="71" t="s">
        <v>89</v>
      </c>
      <c r="D33" s="71" t="s">
        <v>90</v>
      </c>
      <c r="E33" s="71" t="s">
        <v>91</v>
      </c>
      <c r="F33" s="71" t="s">
        <v>92</v>
      </c>
      <c r="G33" s="71" t="s">
        <v>93</v>
      </c>
      <c r="H33" s="71" t="s">
        <v>94</v>
      </c>
      <c r="I33" s="71" t="s">
        <v>95</v>
      </c>
      <c r="J33" s="71" t="s">
        <v>96</v>
      </c>
      <c r="K33" s="71" t="s">
        <v>97</v>
      </c>
      <c r="L33" s="71" t="s">
        <v>98</v>
      </c>
      <c r="M33" s="71" t="s">
        <v>99</v>
      </c>
      <c r="N33" s="71" t="s">
        <v>100</v>
      </c>
      <c r="O33" s="71" t="s">
        <v>101</v>
      </c>
      <c r="P33" s="71" t="s">
        <v>102</v>
      </c>
      <c r="Q33" s="71" t="s">
        <v>103</v>
      </c>
      <c r="R33" s="71" t="s">
        <v>104</v>
      </c>
      <c r="S33" s="71" t="s">
        <v>123</v>
      </c>
      <c r="T33" s="71" t="s">
        <v>124</v>
      </c>
      <c r="U33" s="71" t="s">
        <v>125</v>
      </c>
      <c r="V33" s="71" t="s">
        <v>126</v>
      </c>
      <c r="W33" s="71" t="s">
        <v>127</v>
      </c>
      <c r="X33" s="71" t="s">
        <v>128</v>
      </c>
    </row>
    <row r="34" spans="1:24" customFormat="1" x14ac:dyDescent="0.3">
      <c r="A34" s="68"/>
      <c r="B34" s="210" t="s">
        <v>333</v>
      </c>
      <c r="C34" s="211">
        <v>5.2</v>
      </c>
      <c r="D34" s="211">
        <v>3.2</v>
      </c>
      <c r="E34" s="211">
        <v>3.2</v>
      </c>
      <c r="F34" s="211">
        <v>5.2</v>
      </c>
      <c r="G34" s="211">
        <v>6</v>
      </c>
      <c r="H34" s="211">
        <v>3.2</v>
      </c>
      <c r="I34" s="211">
        <v>5.2</v>
      </c>
      <c r="J34" s="211">
        <v>3.2</v>
      </c>
      <c r="K34" s="211">
        <v>5.2</v>
      </c>
      <c r="L34" s="211">
        <v>5.2</v>
      </c>
      <c r="M34" s="211">
        <v>5.2</v>
      </c>
      <c r="N34" s="211">
        <v>5.2</v>
      </c>
      <c r="O34" s="211">
        <v>3.2</v>
      </c>
      <c r="P34" s="211">
        <v>5.2</v>
      </c>
      <c r="Q34" s="211">
        <v>3.2</v>
      </c>
      <c r="R34" s="211">
        <v>5.2</v>
      </c>
      <c r="S34" s="211">
        <v>5.2</v>
      </c>
      <c r="T34" s="211">
        <v>3.2</v>
      </c>
      <c r="U34" s="211">
        <v>3.2</v>
      </c>
      <c r="V34" s="211">
        <v>5.2</v>
      </c>
      <c r="W34" s="211">
        <v>3.2</v>
      </c>
      <c r="X34" s="211">
        <v>5.2</v>
      </c>
    </row>
    <row r="35" spans="1:24" ht="31.2" x14ac:dyDescent="0.3">
      <c r="A35" s="67" t="s">
        <v>282</v>
      </c>
      <c r="C35" s="68"/>
      <c r="D35" s="68"/>
      <c r="E35" s="68"/>
      <c r="O35" s="68"/>
    </row>
    <row r="36" spans="1:24" ht="15.6" x14ac:dyDescent="0.3">
      <c r="A36" s="69"/>
      <c r="B36" s="70" t="s">
        <v>192</v>
      </c>
      <c r="C36" s="71" t="s">
        <v>140</v>
      </c>
      <c r="D36" s="71" t="s">
        <v>141</v>
      </c>
      <c r="E36" s="71" t="s">
        <v>142</v>
      </c>
      <c r="F36" s="71" t="s">
        <v>143</v>
      </c>
      <c r="G36" s="71" t="s">
        <v>144</v>
      </c>
      <c r="H36" s="71" t="s">
        <v>145</v>
      </c>
      <c r="I36" s="71" t="s">
        <v>146</v>
      </c>
      <c r="J36" s="71" t="s">
        <v>147</v>
      </c>
      <c r="K36" s="71" t="s">
        <v>148</v>
      </c>
      <c r="L36" s="71" t="s">
        <v>149</v>
      </c>
      <c r="M36" s="71" t="s">
        <v>150</v>
      </c>
      <c r="N36" s="71" t="s">
        <v>151</v>
      </c>
      <c r="O36" s="71" t="s">
        <v>152</v>
      </c>
      <c r="P36" s="71" t="s">
        <v>153</v>
      </c>
      <c r="Q36" s="71" t="s">
        <v>154</v>
      </c>
      <c r="R36" s="71" t="s">
        <v>155</v>
      </c>
      <c r="S36" s="71" t="s">
        <v>174</v>
      </c>
      <c r="T36" s="71" t="s">
        <v>175</v>
      </c>
      <c r="U36" s="71" t="s">
        <v>176</v>
      </c>
      <c r="V36" s="71" t="s">
        <v>177</v>
      </c>
      <c r="W36" s="71" t="s">
        <v>178</v>
      </c>
      <c r="X36" s="71" t="s">
        <v>179</v>
      </c>
    </row>
    <row r="37" spans="1:24" customFormat="1" x14ac:dyDescent="0.3">
      <c r="A37" s="68"/>
      <c r="B37" s="210" t="s">
        <v>333</v>
      </c>
      <c r="C37" s="211">
        <v>4</v>
      </c>
      <c r="D37" s="211">
        <v>3.3</v>
      </c>
      <c r="E37" s="211">
        <v>3.3</v>
      </c>
      <c r="F37" s="211">
        <v>5.3</v>
      </c>
      <c r="G37" s="211">
        <v>5.3</v>
      </c>
      <c r="H37" s="211">
        <v>3.3</v>
      </c>
      <c r="I37" s="211">
        <v>5.3</v>
      </c>
      <c r="J37" s="211">
        <v>3.3</v>
      </c>
      <c r="K37" s="211">
        <v>5.3</v>
      </c>
      <c r="L37" s="211">
        <v>6.1</v>
      </c>
      <c r="M37" s="211">
        <v>6.1</v>
      </c>
      <c r="N37" s="211">
        <v>6.1</v>
      </c>
      <c r="O37" s="211">
        <v>3.3</v>
      </c>
      <c r="P37" s="211">
        <v>5.3</v>
      </c>
      <c r="Q37" s="211">
        <v>3.3</v>
      </c>
      <c r="R37" s="211">
        <v>5.3</v>
      </c>
      <c r="S37" s="211">
        <v>5.3</v>
      </c>
      <c r="T37" s="211">
        <v>3.3</v>
      </c>
      <c r="U37" s="211">
        <v>3.3</v>
      </c>
      <c r="V37" s="211">
        <v>5.3</v>
      </c>
      <c r="W37" s="211">
        <v>3.3</v>
      </c>
      <c r="X37" s="211">
        <v>5.3</v>
      </c>
    </row>
    <row r="38" spans="1:24" ht="31.2" x14ac:dyDescent="0.3">
      <c r="A38" s="79" t="s">
        <v>283</v>
      </c>
      <c r="C38" s="68"/>
      <c r="D38" s="68"/>
      <c r="E38" s="68"/>
      <c r="O38" s="68"/>
    </row>
    <row r="39" spans="1:24" ht="15.6" x14ac:dyDescent="0.3">
      <c r="A39" s="69"/>
      <c r="B39" s="70" t="s">
        <v>192</v>
      </c>
      <c r="C39" s="71" t="s">
        <v>89</v>
      </c>
      <c r="D39" s="68"/>
      <c r="E39" s="68"/>
      <c r="O39" s="68"/>
    </row>
    <row r="40" spans="1:24" customFormat="1" x14ac:dyDescent="0.3">
      <c r="A40" s="68"/>
      <c r="B40" s="210" t="s">
        <v>333</v>
      </c>
      <c r="C40" s="211">
        <v>14.3</v>
      </c>
    </row>
    <row r="41" spans="1:24" ht="31.2" x14ac:dyDescent="0.3">
      <c r="A41" s="67" t="s">
        <v>284</v>
      </c>
      <c r="C41" s="80"/>
      <c r="D41" s="68"/>
      <c r="E41" s="68"/>
      <c r="O41" s="68"/>
    </row>
    <row r="42" spans="1:24" s="81" customFormat="1" ht="15.6" x14ac:dyDescent="0.3">
      <c r="A42" s="69"/>
      <c r="B42" s="70" t="s">
        <v>192</v>
      </c>
      <c r="C42" s="71">
        <v>1</v>
      </c>
      <c r="D42" s="71">
        <v>3</v>
      </c>
      <c r="E42" s="71">
        <v>5</v>
      </c>
      <c r="F42" s="71">
        <v>7</v>
      </c>
      <c r="G42" s="71">
        <v>9</v>
      </c>
      <c r="H42" s="71">
        <v>11</v>
      </c>
      <c r="I42" s="71">
        <v>13</v>
      </c>
      <c r="J42" s="71">
        <v>15</v>
      </c>
      <c r="K42" s="71">
        <v>17</v>
      </c>
      <c r="L42" s="71">
        <v>19</v>
      </c>
      <c r="M42" s="71">
        <v>21</v>
      </c>
      <c r="N42" s="71">
        <v>23</v>
      </c>
    </row>
    <row r="43" spans="1:24" s="202" customFormat="1" x14ac:dyDescent="0.3">
      <c r="A43" s="68"/>
      <c r="B43" s="210" t="s">
        <v>333</v>
      </c>
      <c r="C43" s="211">
        <v>9.1999999999999993</v>
      </c>
      <c r="D43" s="211">
        <v>6</v>
      </c>
      <c r="E43" s="211">
        <v>9.1999999999999993</v>
      </c>
      <c r="F43" s="211">
        <v>9.1999999999999993</v>
      </c>
      <c r="G43" s="211">
        <v>6</v>
      </c>
      <c r="H43" s="211">
        <v>9.1999999999999993</v>
      </c>
      <c r="I43" s="211">
        <v>9.1999999999999993</v>
      </c>
      <c r="J43" s="211">
        <v>6</v>
      </c>
      <c r="K43" s="211">
        <v>9.1999999999999993</v>
      </c>
      <c r="L43" s="211">
        <v>6</v>
      </c>
      <c r="M43" s="211">
        <v>9.1999999999999993</v>
      </c>
      <c r="N43" s="211">
        <v>6</v>
      </c>
    </row>
    <row r="44" spans="1:24" ht="31.2" x14ac:dyDescent="0.3">
      <c r="A44" s="67" t="s">
        <v>285</v>
      </c>
      <c r="C44" s="68"/>
      <c r="D44" s="68"/>
      <c r="E44" s="68"/>
      <c r="O44" s="68"/>
    </row>
    <row r="45" spans="1:24" s="81" customFormat="1" ht="15.6" x14ac:dyDescent="0.3">
      <c r="A45" s="69"/>
      <c r="B45" s="70" t="s">
        <v>192</v>
      </c>
      <c r="C45" s="71">
        <v>2</v>
      </c>
      <c r="D45" s="71">
        <v>4</v>
      </c>
      <c r="E45" s="71">
        <v>6</v>
      </c>
      <c r="F45" s="71">
        <v>8</v>
      </c>
      <c r="G45" s="71">
        <v>10</v>
      </c>
      <c r="H45" s="71">
        <v>12</v>
      </c>
      <c r="I45" s="71">
        <v>14</v>
      </c>
      <c r="J45" s="71">
        <v>16</v>
      </c>
      <c r="K45" s="71">
        <v>18</v>
      </c>
      <c r="L45" s="71">
        <v>20</v>
      </c>
      <c r="M45" s="71">
        <v>22</v>
      </c>
      <c r="N45" s="72"/>
      <c r="O45" s="72"/>
      <c r="P45" s="72"/>
    </row>
    <row r="46" spans="1:24" s="202" customFormat="1" x14ac:dyDescent="0.3">
      <c r="A46" s="68"/>
      <c r="B46" s="210" t="s">
        <v>333</v>
      </c>
      <c r="C46" s="211">
        <v>6</v>
      </c>
      <c r="D46" s="211">
        <v>9.5</v>
      </c>
      <c r="E46" s="211">
        <v>9.5</v>
      </c>
      <c r="F46" s="211">
        <v>6</v>
      </c>
      <c r="G46" s="211">
        <v>9.5</v>
      </c>
      <c r="H46" s="211">
        <v>9.5</v>
      </c>
      <c r="I46" s="211">
        <v>6</v>
      </c>
      <c r="J46" s="211">
        <v>9.5</v>
      </c>
      <c r="K46" s="211">
        <v>6</v>
      </c>
      <c r="L46" s="211">
        <v>9.5</v>
      </c>
      <c r="M46" s="211">
        <v>6</v>
      </c>
    </row>
    <row r="47" spans="1:24" ht="31.2" x14ac:dyDescent="0.6">
      <c r="A47" s="65" t="s">
        <v>261</v>
      </c>
      <c r="C47" s="68"/>
      <c r="D47" s="68"/>
      <c r="E47" s="68"/>
      <c r="O47" s="68"/>
    </row>
    <row r="48" spans="1:24" s="82" customFormat="1" ht="15.6" x14ac:dyDescent="0.3">
      <c r="A48" s="69"/>
      <c r="B48" s="70" t="s">
        <v>192</v>
      </c>
      <c r="C48" s="71">
        <v>1</v>
      </c>
      <c r="D48" s="71">
        <v>3</v>
      </c>
      <c r="E48" s="71">
        <v>5</v>
      </c>
    </row>
    <row r="49" spans="1:26" customFormat="1" x14ac:dyDescent="0.3">
      <c r="A49" s="68"/>
      <c r="B49" s="210" t="s">
        <v>333</v>
      </c>
      <c r="C49" s="211">
        <v>6.8</v>
      </c>
      <c r="D49" s="211">
        <v>6.8</v>
      </c>
      <c r="E49" s="211">
        <v>6.8</v>
      </c>
    </row>
    <row r="50" spans="1:26" ht="31.2" x14ac:dyDescent="0.6">
      <c r="A50" s="66" t="s">
        <v>262</v>
      </c>
      <c r="C50" s="83"/>
      <c r="D50" s="68"/>
      <c r="E50" s="68"/>
      <c r="O50" s="68"/>
    </row>
    <row r="51" spans="1:26" s="81" customFormat="1" ht="15.6" x14ac:dyDescent="0.3">
      <c r="A51" s="69"/>
      <c r="B51" s="70" t="s">
        <v>192</v>
      </c>
      <c r="C51" s="71">
        <v>1</v>
      </c>
      <c r="D51" s="71">
        <v>3</v>
      </c>
      <c r="E51" s="71">
        <v>5</v>
      </c>
      <c r="F51" s="71">
        <v>7</v>
      </c>
      <c r="G51" s="71">
        <v>9</v>
      </c>
      <c r="H51" s="71">
        <v>11</v>
      </c>
      <c r="I51" s="71">
        <v>13</v>
      </c>
    </row>
    <row r="52" spans="1:26" s="202" customFormat="1" x14ac:dyDescent="0.3">
      <c r="A52" s="68"/>
      <c r="B52" s="210" t="s">
        <v>333</v>
      </c>
      <c r="C52" s="211">
        <v>4.5</v>
      </c>
      <c r="D52" s="211">
        <v>4.5</v>
      </c>
      <c r="E52" s="211">
        <v>4.5</v>
      </c>
      <c r="F52" s="211">
        <v>4.5</v>
      </c>
      <c r="G52" s="211">
        <v>4.5</v>
      </c>
      <c r="H52" s="211">
        <v>4.5</v>
      </c>
      <c r="I52" s="211">
        <v>4.5</v>
      </c>
    </row>
    <row r="53" spans="1:26" ht="31.2" x14ac:dyDescent="0.6">
      <c r="A53" s="66" t="s">
        <v>263</v>
      </c>
      <c r="C53" s="68"/>
      <c r="D53" s="68"/>
      <c r="E53" s="68"/>
      <c r="O53" s="68"/>
    </row>
    <row r="54" spans="1:26" s="81" customFormat="1" ht="15.6" x14ac:dyDescent="0.3">
      <c r="A54" s="69"/>
      <c r="B54" s="70" t="s">
        <v>192</v>
      </c>
      <c r="C54" s="71">
        <v>2</v>
      </c>
      <c r="D54" s="71">
        <v>4</v>
      </c>
      <c r="E54" s="71">
        <v>6</v>
      </c>
      <c r="F54" s="71">
        <v>8</v>
      </c>
      <c r="G54" s="71">
        <v>10</v>
      </c>
      <c r="H54" s="71">
        <v>12</v>
      </c>
      <c r="I54" s="71">
        <v>14</v>
      </c>
    </row>
    <row r="55" spans="1:26" s="202" customFormat="1" x14ac:dyDescent="0.3">
      <c r="A55" s="68"/>
      <c r="B55" s="210" t="s">
        <v>333</v>
      </c>
      <c r="C55" s="211">
        <v>4.5</v>
      </c>
      <c r="D55" s="211">
        <v>4.5</v>
      </c>
      <c r="E55" s="211">
        <v>4.5</v>
      </c>
      <c r="F55" s="211">
        <v>4.5</v>
      </c>
      <c r="G55" s="211">
        <v>4.5</v>
      </c>
      <c r="H55" s="211">
        <v>4.5</v>
      </c>
      <c r="I55" s="211">
        <v>4.5</v>
      </c>
    </row>
    <row r="56" spans="1:26" ht="31.2" x14ac:dyDescent="0.3">
      <c r="A56" s="79" t="s">
        <v>286</v>
      </c>
      <c r="C56" s="68"/>
      <c r="D56" s="68"/>
      <c r="E56" s="68"/>
      <c r="O56" s="68"/>
    </row>
    <row r="57" spans="1:26" ht="15.6" x14ac:dyDescent="0.3">
      <c r="A57" s="69"/>
      <c r="B57" s="70" t="s">
        <v>192</v>
      </c>
      <c r="C57" s="71" t="s">
        <v>89</v>
      </c>
      <c r="D57" s="68"/>
      <c r="E57" s="68"/>
      <c r="O57" s="68"/>
    </row>
    <row r="58" spans="1:26" customFormat="1" x14ac:dyDescent="0.3">
      <c r="A58" s="68"/>
      <c r="B58" s="210" t="s">
        <v>333</v>
      </c>
      <c r="C58" s="211">
        <v>1.7</v>
      </c>
    </row>
    <row r="59" spans="1:26" ht="31.2" x14ac:dyDescent="0.3">
      <c r="A59" s="67" t="s">
        <v>287</v>
      </c>
      <c r="C59" s="68"/>
      <c r="D59" s="68"/>
      <c r="E59" s="68"/>
      <c r="O59" s="68"/>
    </row>
    <row r="60" spans="1:26" ht="15.6" x14ac:dyDescent="0.3">
      <c r="A60" s="69"/>
      <c r="B60" s="70" t="s">
        <v>192</v>
      </c>
      <c r="C60" s="71" t="s">
        <v>89</v>
      </c>
      <c r="D60" s="71" t="s">
        <v>90</v>
      </c>
      <c r="E60" s="71" t="s">
        <v>91</v>
      </c>
      <c r="F60" s="71" t="s">
        <v>92</v>
      </c>
      <c r="G60" s="71" t="s">
        <v>93</v>
      </c>
      <c r="H60" s="71" t="s">
        <v>94</v>
      </c>
      <c r="I60" s="71" t="s">
        <v>95</v>
      </c>
      <c r="J60" s="71" t="s">
        <v>96</v>
      </c>
      <c r="K60" s="71" t="s">
        <v>97</v>
      </c>
      <c r="L60" s="71" t="s">
        <v>98</v>
      </c>
      <c r="M60" s="71" t="s">
        <v>99</v>
      </c>
      <c r="N60" s="71" t="s">
        <v>100</v>
      </c>
      <c r="O60" s="71" t="s">
        <v>123</v>
      </c>
      <c r="P60" s="71" t="s">
        <v>124</v>
      </c>
      <c r="Q60" s="71" t="s">
        <v>125</v>
      </c>
      <c r="R60" s="71" t="s">
        <v>126</v>
      </c>
      <c r="S60" s="71" t="s">
        <v>127</v>
      </c>
      <c r="T60" s="71" t="s">
        <v>128</v>
      </c>
      <c r="U60" s="71" t="s">
        <v>129</v>
      </c>
      <c r="V60" s="71" t="s">
        <v>130</v>
      </c>
      <c r="W60" s="71" t="s">
        <v>131</v>
      </c>
      <c r="X60" s="71" t="s">
        <v>132</v>
      </c>
    </row>
    <row r="61" spans="1:26" customFormat="1" x14ac:dyDescent="0.3">
      <c r="A61" s="68"/>
      <c r="B61" s="210" t="s">
        <v>333</v>
      </c>
      <c r="C61" s="211">
        <v>13.9</v>
      </c>
      <c r="D61" s="211">
        <v>10.1</v>
      </c>
      <c r="E61" s="211">
        <v>7.6</v>
      </c>
      <c r="F61" s="211">
        <v>10.1</v>
      </c>
      <c r="G61" s="211">
        <v>13.9</v>
      </c>
      <c r="H61" s="211">
        <v>10.1</v>
      </c>
      <c r="I61" s="211">
        <v>10.1</v>
      </c>
      <c r="J61" s="211">
        <v>10.1</v>
      </c>
      <c r="K61" s="211">
        <v>10.1</v>
      </c>
      <c r="L61" s="211">
        <v>3.8</v>
      </c>
      <c r="M61" s="211">
        <v>10.1</v>
      </c>
      <c r="N61" s="211">
        <v>13.9</v>
      </c>
      <c r="O61" s="211">
        <v>13.9</v>
      </c>
      <c r="P61" s="211">
        <v>10.1</v>
      </c>
      <c r="Q61" s="211">
        <v>7.6</v>
      </c>
      <c r="R61" s="211">
        <v>7.6</v>
      </c>
      <c r="S61" s="211">
        <v>13.9</v>
      </c>
      <c r="T61" s="211">
        <v>10.1</v>
      </c>
      <c r="U61" s="211">
        <v>7.6</v>
      </c>
      <c r="V61" s="211">
        <v>3.8</v>
      </c>
      <c r="W61" s="211">
        <v>7.6</v>
      </c>
      <c r="X61" s="211">
        <v>13.9</v>
      </c>
    </row>
    <row r="62" spans="1:26" ht="31.2" x14ac:dyDescent="0.3">
      <c r="A62" s="67" t="s">
        <v>288</v>
      </c>
      <c r="C62" s="68"/>
      <c r="D62" s="68"/>
      <c r="E62" s="68"/>
      <c r="O62" s="68"/>
    </row>
    <row r="63" spans="1:26" ht="15.6" x14ac:dyDescent="0.3">
      <c r="A63" s="69"/>
      <c r="B63" s="70" t="s">
        <v>192</v>
      </c>
      <c r="C63" s="71" t="s">
        <v>140</v>
      </c>
      <c r="D63" s="71" t="s">
        <v>141</v>
      </c>
      <c r="E63" s="71" t="s">
        <v>142</v>
      </c>
      <c r="F63" s="71" t="s">
        <v>143</v>
      </c>
      <c r="G63" s="71" t="s">
        <v>144</v>
      </c>
      <c r="H63" s="71" t="s">
        <v>145</v>
      </c>
      <c r="I63" s="71" t="s">
        <v>146</v>
      </c>
      <c r="J63" s="71" t="s">
        <v>147</v>
      </c>
      <c r="K63" s="71" t="s">
        <v>148</v>
      </c>
      <c r="L63" s="71" t="s">
        <v>149</v>
      </c>
      <c r="M63" s="71" t="s">
        <v>150</v>
      </c>
      <c r="N63" s="71" t="s">
        <v>151</v>
      </c>
      <c r="O63" s="71" t="s">
        <v>152</v>
      </c>
      <c r="P63" s="71" t="s">
        <v>153</v>
      </c>
      <c r="Q63" s="71" t="s">
        <v>174</v>
      </c>
      <c r="R63" s="71" t="s">
        <v>175</v>
      </c>
      <c r="S63" s="71" t="s">
        <v>176</v>
      </c>
      <c r="T63" s="71" t="s">
        <v>177</v>
      </c>
      <c r="U63" s="71" t="s">
        <v>178</v>
      </c>
      <c r="V63" s="71" t="s">
        <v>179</v>
      </c>
      <c r="W63" s="71" t="s">
        <v>180</v>
      </c>
      <c r="X63" s="71" t="s">
        <v>181</v>
      </c>
      <c r="Y63" s="71" t="s">
        <v>182</v>
      </c>
      <c r="Z63" s="71" t="s">
        <v>183</v>
      </c>
    </row>
    <row r="64" spans="1:26" customFormat="1" x14ac:dyDescent="0.3">
      <c r="A64" s="68"/>
      <c r="B64" s="210" t="s">
        <v>333</v>
      </c>
      <c r="C64" s="211">
        <v>7.7</v>
      </c>
      <c r="D64" s="211">
        <v>13.9</v>
      </c>
      <c r="E64" s="211">
        <v>10.199999999999999</v>
      </c>
      <c r="F64" s="211">
        <v>8.4</v>
      </c>
      <c r="G64" s="211">
        <v>10.199999999999999</v>
      </c>
      <c r="H64" s="211">
        <v>10.199999999999999</v>
      </c>
      <c r="I64" s="211">
        <v>10.199999999999999</v>
      </c>
      <c r="J64" s="211">
        <v>13.9</v>
      </c>
      <c r="K64" s="211">
        <v>10.199999999999999</v>
      </c>
      <c r="L64" s="211">
        <v>10.199999999999999</v>
      </c>
      <c r="M64" s="211">
        <v>3.7</v>
      </c>
      <c r="N64" s="211">
        <v>10.199999999999999</v>
      </c>
      <c r="O64" s="211">
        <v>10.199999999999999</v>
      </c>
      <c r="P64" s="211">
        <v>13.9</v>
      </c>
      <c r="Q64" s="211">
        <v>13.9</v>
      </c>
      <c r="R64" s="211">
        <v>8.4</v>
      </c>
      <c r="S64" s="211">
        <v>8.4</v>
      </c>
      <c r="T64" s="211">
        <v>10.199999999999999</v>
      </c>
      <c r="U64" s="211">
        <v>13.9</v>
      </c>
      <c r="V64" s="211">
        <v>8.4</v>
      </c>
      <c r="W64" s="211">
        <v>3.7</v>
      </c>
      <c r="X64" s="211">
        <v>8.4</v>
      </c>
      <c r="Y64" s="211">
        <v>10.199999999999999</v>
      </c>
      <c r="Z64" s="211">
        <v>3.7</v>
      </c>
    </row>
    <row r="65" spans="1:57" ht="31.2" x14ac:dyDescent="0.6">
      <c r="A65" s="66" t="s">
        <v>264</v>
      </c>
      <c r="C65" s="68"/>
      <c r="D65" s="68"/>
      <c r="E65" s="68"/>
      <c r="O65" s="68"/>
    </row>
    <row r="66" spans="1:57" s="81" customFormat="1" ht="15.6" x14ac:dyDescent="0.3">
      <c r="A66" s="69"/>
      <c r="B66" s="70" t="s">
        <v>192</v>
      </c>
      <c r="C66" s="71">
        <v>1</v>
      </c>
      <c r="D66" s="71">
        <v>3</v>
      </c>
      <c r="E66" s="71">
        <v>5</v>
      </c>
      <c r="F66" s="71">
        <v>7</v>
      </c>
      <c r="G66" s="71">
        <v>9</v>
      </c>
      <c r="H66" s="71">
        <v>11</v>
      </c>
      <c r="I66" s="71">
        <v>13</v>
      </c>
      <c r="J66" s="71">
        <v>15</v>
      </c>
      <c r="K66" s="71">
        <v>17</v>
      </c>
      <c r="L66" s="71">
        <v>19</v>
      </c>
      <c r="M66" s="71">
        <v>21</v>
      </c>
      <c r="N66" s="71">
        <v>23</v>
      </c>
      <c r="O66" s="71">
        <v>25</v>
      </c>
      <c r="P66" s="71">
        <v>27</v>
      </c>
      <c r="Q66" s="71">
        <v>29</v>
      </c>
      <c r="R66" s="71">
        <v>31</v>
      </c>
      <c r="S66" s="71">
        <v>33</v>
      </c>
      <c r="T66" s="71">
        <v>35</v>
      </c>
      <c r="U66" s="71">
        <v>37</v>
      </c>
      <c r="V66" s="71">
        <v>39</v>
      </c>
      <c r="W66" s="71">
        <v>41</v>
      </c>
      <c r="X66" s="71">
        <v>43</v>
      </c>
      <c r="Y66" s="71">
        <v>45</v>
      </c>
      <c r="Z66" s="71">
        <v>47</v>
      </c>
      <c r="AA66" s="71">
        <v>49</v>
      </c>
      <c r="AB66" s="71">
        <v>51</v>
      </c>
      <c r="AC66" s="71">
        <v>53</v>
      </c>
      <c r="AD66" s="71">
        <v>55</v>
      </c>
      <c r="AE66" s="71">
        <v>57</v>
      </c>
      <c r="AF66" s="71">
        <v>59</v>
      </c>
      <c r="AG66" s="71">
        <v>61</v>
      </c>
      <c r="AH66" s="71">
        <v>63</v>
      </c>
      <c r="AI66" s="71">
        <v>65</v>
      </c>
      <c r="AJ66" s="71">
        <v>67</v>
      </c>
      <c r="AK66" s="71">
        <v>101</v>
      </c>
      <c r="AL66" s="71">
        <v>103</v>
      </c>
      <c r="AM66" s="71">
        <v>105</v>
      </c>
      <c r="AN66" s="71">
        <v>107</v>
      </c>
      <c r="AO66" s="71">
        <v>109</v>
      </c>
      <c r="AP66" s="71">
        <v>111</v>
      </c>
      <c r="AQ66" s="71">
        <v>113</v>
      </c>
      <c r="AR66" s="71">
        <v>115</v>
      </c>
      <c r="AS66" s="71">
        <v>117</v>
      </c>
      <c r="AT66" s="71">
        <v>119</v>
      </c>
      <c r="AU66" s="71">
        <v>121</v>
      </c>
      <c r="AV66" s="71">
        <v>123</v>
      </c>
      <c r="AW66" s="71">
        <v>125</v>
      </c>
      <c r="AX66" s="71">
        <v>127</v>
      </c>
      <c r="AY66" s="71">
        <v>129</v>
      </c>
      <c r="AZ66" s="71">
        <v>131</v>
      </c>
      <c r="BA66" s="71">
        <v>133</v>
      </c>
    </row>
    <row r="67" spans="1:57" customFormat="1" x14ac:dyDescent="0.3">
      <c r="A67" s="68"/>
      <c r="B67" s="210" t="s">
        <v>333</v>
      </c>
      <c r="C67" s="211">
        <v>3.4</v>
      </c>
      <c r="D67" s="211">
        <v>3.4</v>
      </c>
      <c r="E67" s="211">
        <v>3.4</v>
      </c>
      <c r="F67" s="211">
        <v>3.4</v>
      </c>
      <c r="G67" s="211">
        <v>6.1</v>
      </c>
      <c r="H67" s="211">
        <v>3.4</v>
      </c>
      <c r="I67" s="211">
        <v>3.4</v>
      </c>
      <c r="J67" s="211">
        <v>3.4</v>
      </c>
      <c r="K67" s="211">
        <v>3.4</v>
      </c>
      <c r="L67" s="211">
        <v>3.4</v>
      </c>
      <c r="M67" s="211">
        <v>3.4</v>
      </c>
      <c r="N67" s="211">
        <v>3.4</v>
      </c>
      <c r="O67" s="211">
        <v>3.4</v>
      </c>
      <c r="P67" s="211">
        <v>3.4</v>
      </c>
      <c r="Q67" s="211">
        <v>3.4</v>
      </c>
      <c r="R67" s="211">
        <v>3.4</v>
      </c>
      <c r="S67" s="211">
        <v>3.4</v>
      </c>
      <c r="T67" s="211">
        <v>3.4</v>
      </c>
      <c r="U67" s="211">
        <v>3.4</v>
      </c>
      <c r="V67" s="211">
        <v>3.4</v>
      </c>
      <c r="W67" s="211">
        <v>3.4</v>
      </c>
      <c r="X67" s="211">
        <v>3.4</v>
      </c>
      <c r="Y67" s="211">
        <v>3.4</v>
      </c>
      <c r="Z67" s="211">
        <v>3.4</v>
      </c>
      <c r="AA67" s="211">
        <v>3.4</v>
      </c>
      <c r="AB67" s="211">
        <v>3.4</v>
      </c>
      <c r="AC67" s="211">
        <v>3.4</v>
      </c>
      <c r="AD67" s="211">
        <v>3.4</v>
      </c>
      <c r="AE67" s="211">
        <v>3.4</v>
      </c>
      <c r="AF67" s="211">
        <v>3.4</v>
      </c>
      <c r="AG67" s="211">
        <v>3.4</v>
      </c>
      <c r="AH67" s="211">
        <v>3.4</v>
      </c>
      <c r="AI67" s="211">
        <v>3.4</v>
      </c>
      <c r="AJ67" s="211">
        <v>3.4</v>
      </c>
      <c r="AK67" s="211">
        <v>3.4</v>
      </c>
      <c r="AL67" s="211">
        <v>3.4</v>
      </c>
      <c r="AM67" s="211">
        <v>3.4</v>
      </c>
      <c r="AN67" s="211">
        <v>3.4</v>
      </c>
      <c r="AO67" s="211">
        <v>3.4</v>
      </c>
      <c r="AP67" s="211">
        <v>3.4</v>
      </c>
      <c r="AQ67" s="211">
        <v>3.4</v>
      </c>
      <c r="AR67" s="211">
        <v>3.4</v>
      </c>
      <c r="AS67" s="211">
        <v>3.4</v>
      </c>
      <c r="AT67" s="211">
        <v>3.4</v>
      </c>
      <c r="AU67" s="211">
        <v>3.4</v>
      </c>
      <c r="AV67" s="211">
        <v>3.4</v>
      </c>
      <c r="AW67" s="211">
        <v>3.4</v>
      </c>
      <c r="AX67" s="211">
        <v>3.4</v>
      </c>
      <c r="AY67" s="211">
        <v>3.4</v>
      </c>
      <c r="AZ67" s="211">
        <v>3.4</v>
      </c>
      <c r="BA67" s="211">
        <v>3.4</v>
      </c>
    </row>
    <row r="68" spans="1:57" ht="31.2" x14ac:dyDescent="0.6">
      <c r="A68" s="66" t="s">
        <v>265</v>
      </c>
      <c r="C68" s="68"/>
      <c r="D68" s="68"/>
      <c r="E68" s="68"/>
      <c r="O68" s="68"/>
    </row>
    <row r="69" spans="1:57" s="81" customFormat="1" ht="15.6" x14ac:dyDescent="0.3">
      <c r="A69" s="69"/>
      <c r="B69" s="70" t="s">
        <v>192</v>
      </c>
      <c r="C69" s="71" t="s">
        <v>266</v>
      </c>
      <c r="D69" s="71">
        <v>2</v>
      </c>
      <c r="E69" s="71">
        <v>4</v>
      </c>
      <c r="F69" s="71">
        <v>6</v>
      </c>
      <c r="G69" s="71">
        <v>8</v>
      </c>
      <c r="H69" s="71">
        <v>10</v>
      </c>
      <c r="I69" s="71">
        <v>12</v>
      </c>
      <c r="J69" s="71">
        <v>14</v>
      </c>
      <c r="K69" s="71">
        <v>16</v>
      </c>
      <c r="L69" s="71">
        <v>18</v>
      </c>
      <c r="M69" s="71">
        <v>20</v>
      </c>
      <c r="N69" s="71">
        <v>22</v>
      </c>
      <c r="O69" s="71">
        <v>24</v>
      </c>
      <c r="P69" s="71">
        <v>26</v>
      </c>
      <c r="Q69" s="71">
        <v>28</v>
      </c>
      <c r="R69" s="71">
        <v>30</v>
      </c>
      <c r="S69" s="71">
        <v>32</v>
      </c>
      <c r="T69" s="71">
        <v>34</v>
      </c>
      <c r="U69" s="71">
        <v>36</v>
      </c>
      <c r="V69" s="71">
        <v>38</v>
      </c>
      <c r="W69" s="71">
        <v>40</v>
      </c>
      <c r="X69" s="71">
        <v>42</v>
      </c>
      <c r="Y69" s="71">
        <v>44</v>
      </c>
      <c r="Z69" s="71">
        <v>46</v>
      </c>
      <c r="AA69" s="71">
        <v>48</v>
      </c>
      <c r="AB69" s="71">
        <v>50</v>
      </c>
      <c r="AC69" s="71">
        <v>52</v>
      </c>
      <c r="AD69" s="71">
        <v>54</v>
      </c>
      <c r="AE69" s="71">
        <v>56</v>
      </c>
      <c r="AF69" s="71">
        <v>58</v>
      </c>
      <c r="AG69" s="71">
        <v>60</v>
      </c>
      <c r="AH69" s="71">
        <v>62</v>
      </c>
      <c r="AI69" s="71">
        <v>64</v>
      </c>
      <c r="AJ69" s="71">
        <v>66</v>
      </c>
      <c r="AK69" s="71">
        <v>68</v>
      </c>
      <c r="AL69" s="71">
        <v>70</v>
      </c>
      <c r="AM69" s="71">
        <v>72</v>
      </c>
      <c r="AN69" s="71">
        <v>102</v>
      </c>
      <c r="AO69" s="71">
        <v>104</v>
      </c>
      <c r="AP69" s="71">
        <v>106</v>
      </c>
      <c r="AQ69" s="71">
        <v>108</v>
      </c>
      <c r="AR69" s="71">
        <v>110</v>
      </c>
      <c r="AS69" s="71">
        <v>112</v>
      </c>
      <c r="AT69" s="71">
        <v>114</v>
      </c>
      <c r="AU69" s="71">
        <v>116</v>
      </c>
      <c r="AV69" s="71">
        <v>118</v>
      </c>
      <c r="AW69" s="71">
        <v>120</v>
      </c>
      <c r="AX69" s="71">
        <v>122</v>
      </c>
      <c r="AY69" s="71">
        <v>124</v>
      </c>
      <c r="AZ69" s="71">
        <v>126</v>
      </c>
      <c r="BA69" s="71">
        <v>128</v>
      </c>
      <c r="BB69" s="71">
        <v>130</v>
      </c>
      <c r="BC69" s="71">
        <v>132</v>
      </c>
      <c r="BD69" s="71">
        <v>134</v>
      </c>
    </row>
    <row r="70" spans="1:57" s="202" customFormat="1" x14ac:dyDescent="0.3">
      <c r="A70" s="68"/>
      <c r="B70" s="210" t="s">
        <v>333</v>
      </c>
      <c r="C70" s="211"/>
      <c r="D70" s="211">
        <v>3.4</v>
      </c>
      <c r="E70" s="211">
        <v>3.4</v>
      </c>
      <c r="F70" s="211">
        <v>3.4</v>
      </c>
      <c r="G70" s="211">
        <v>3.4</v>
      </c>
      <c r="H70" s="211">
        <v>3.4</v>
      </c>
      <c r="I70" s="211">
        <v>3.4</v>
      </c>
      <c r="J70" s="211">
        <v>3.4</v>
      </c>
      <c r="K70" s="211">
        <v>3.4</v>
      </c>
      <c r="L70" s="211">
        <v>3.4</v>
      </c>
      <c r="M70" s="211">
        <v>3.4</v>
      </c>
      <c r="N70" s="211">
        <v>3.4</v>
      </c>
      <c r="O70" s="211">
        <v>3.4</v>
      </c>
      <c r="P70" s="211">
        <v>3.4</v>
      </c>
      <c r="Q70" s="211">
        <v>3.4</v>
      </c>
      <c r="R70" s="211">
        <v>3.4</v>
      </c>
      <c r="S70" s="211">
        <v>3.4</v>
      </c>
      <c r="T70" s="211">
        <v>3.4</v>
      </c>
      <c r="U70" s="211">
        <v>3.4</v>
      </c>
      <c r="V70" s="211">
        <v>3.4</v>
      </c>
      <c r="W70" s="211">
        <v>3.4</v>
      </c>
      <c r="X70" s="211">
        <v>3.4</v>
      </c>
      <c r="Y70" s="211">
        <v>3.4</v>
      </c>
      <c r="Z70" s="211">
        <v>3.4</v>
      </c>
      <c r="AA70" s="211">
        <v>3.4</v>
      </c>
      <c r="AB70" s="211">
        <v>3.4</v>
      </c>
      <c r="AC70" s="211">
        <v>3.4</v>
      </c>
      <c r="AD70" s="211">
        <v>3.4</v>
      </c>
      <c r="AE70" s="211">
        <v>3.4</v>
      </c>
      <c r="AF70" s="211">
        <v>3.4</v>
      </c>
      <c r="AG70" s="211">
        <v>3.4</v>
      </c>
      <c r="AH70" s="211">
        <v>3.4</v>
      </c>
      <c r="AI70" s="211">
        <v>3.4</v>
      </c>
      <c r="AJ70" s="211">
        <v>3.4</v>
      </c>
      <c r="AK70" s="211">
        <v>3.4</v>
      </c>
      <c r="AL70" s="211">
        <v>3.4</v>
      </c>
      <c r="AM70" s="211">
        <v>3.4</v>
      </c>
      <c r="AN70" s="211">
        <v>3.4</v>
      </c>
      <c r="AO70" s="211">
        <v>3.4</v>
      </c>
      <c r="AP70" s="211">
        <v>3.4</v>
      </c>
      <c r="AQ70" s="211">
        <v>3.4</v>
      </c>
      <c r="AR70" s="211">
        <v>3.4</v>
      </c>
      <c r="AS70" s="211">
        <v>3.4</v>
      </c>
      <c r="AT70" s="211">
        <v>3.4</v>
      </c>
      <c r="AU70" s="211">
        <v>3.4</v>
      </c>
      <c r="AV70" s="211">
        <v>3.4</v>
      </c>
      <c r="AW70" s="211">
        <v>3.4</v>
      </c>
      <c r="AX70" s="211">
        <v>3.4</v>
      </c>
      <c r="AY70" s="211">
        <v>3.4</v>
      </c>
      <c r="AZ70" s="211">
        <v>3.4</v>
      </c>
      <c r="BA70" s="211">
        <v>3.4</v>
      </c>
      <c r="BB70" s="211">
        <v>3.4</v>
      </c>
      <c r="BC70" s="211">
        <v>3.4</v>
      </c>
      <c r="BD70" s="211">
        <v>3.4</v>
      </c>
      <c r="BE70" s="203"/>
    </row>
    <row r="71" spans="1:57" ht="31.2" x14ac:dyDescent="0.6">
      <c r="A71" s="66" t="s">
        <v>267</v>
      </c>
      <c r="C71" s="68"/>
      <c r="D71" s="68"/>
      <c r="E71" s="68"/>
      <c r="O71" s="68"/>
    </row>
    <row r="72" spans="1:57" s="81" customFormat="1" ht="15.6" x14ac:dyDescent="0.3">
      <c r="A72" s="69"/>
      <c r="B72" s="70" t="s">
        <v>192</v>
      </c>
      <c r="C72" s="71">
        <v>1</v>
      </c>
      <c r="D72" s="71">
        <v>3</v>
      </c>
      <c r="E72" s="71">
        <v>5</v>
      </c>
      <c r="F72" s="71">
        <v>7</v>
      </c>
      <c r="G72" s="71">
        <v>9</v>
      </c>
      <c r="H72" s="71">
        <v>11</v>
      </c>
      <c r="I72" s="71">
        <v>13</v>
      </c>
      <c r="J72" s="71" t="s">
        <v>268</v>
      </c>
      <c r="K72" s="71">
        <v>15</v>
      </c>
      <c r="L72" s="71">
        <v>17</v>
      </c>
      <c r="M72" s="71">
        <v>19</v>
      </c>
      <c r="N72" s="71">
        <v>21</v>
      </c>
      <c r="O72" s="71">
        <v>23</v>
      </c>
      <c r="P72" s="71">
        <v>25</v>
      </c>
      <c r="Q72" s="71">
        <v>27</v>
      </c>
      <c r="R72" s="71">
        <v>29</v>
      </c>
      <c r="S72" s="71">
        <v>31</v>
      </c>
      <c r="T72" s="71">
        <v>33</v>
      </c>
      <c r="U72" s="71">
        <v>35</v>
      </c>
      <c r="V72" s="71">
        <v>37</v>
      </c>
      <c r="W72" s="71">
        <v>39</v>
      </c>
      <c r="X72" s="71">
        <v>41</v>
      </c>
      <c r="Y72" s="71">
        <v>43</v>
      </c>
      <c r="Z72" s="71">
        <v>45</v>
      </c>
      <c r="AA72" s="71">
        <v>47</v>
      </c>
      <c r="AB72" s="71">
        <v>49</v>
      </c>
      <c r="AC72" s="71">
        <v>51</v>
      </c>
      <c r="AD72" s="71">
        <v>53</v>
      </c>
      <c r="AE72" s="71">
        <v>55</v>
      </c>
      <c r="AF72" s="71">
        <v>57</v>
      </c>
      <c r="AG72" s="71">
        <v>59</v>
      </c>
      <c r="AH72" s="71">
        <v>61</v>
      </c>
      <c r="AI72" s="71">
        <v>63</v>
      </c>
      <c r="AJ72" s="71">
        <v>65</v>
      </c>
      <c r="AK72" s="71">
        <v>67</v>
      </c>
      <c r="AL72" s="71">
        <v>69</v>
      </c>
      <c r="AM72" s="71">
        <v>101</v>
      </c>
      <c r="AN72" s="71">
        <v>103</v>
      </c>
      <c r="AO72" s="71">
        <v>105</v>
      </c>
      <c r="AP72" s="71">
        <v>107</v>
      </c>
      <c r="AQ72" s="71">
        <v>109</v>
      </c>
      <c r="AR72" s="71">
        <v>111</v>
      </c>
      <c r="AS72" s="71">
        <v>113</v>
      </c>
      <c r="AT72" s="71">
        <v>115</v>
      </c>
      <c r="AU72" s="71">
        <v>117</v>
      </c>
      <c r="AV72" s="71">
        <v>119</v>
      </c>
      <c r="AW72" s="71">
        <v>121</v>
      </c>
      <c r="AX72" s="71">
        <v>123</v>
      </c>
      <c r="AY72" s="71">
        <v>125</v>
      </c>
      <c r="AZ72" s="71">
        <v>127</v>
      </c>
      <c r="BA72" s="71">
        <v>129</v>
      </c>
      <c r="BB72" s="71">
        <v>131</v>
      </c>
      <c r="BC72" s="71">
        <v>133</v>
      </c>
    </row>
    <row r="73" spans="1:57" s="202" customFormat="1" x14ac:dyDescent="0.3">
      <c r="A73" s="68"/>
      <c r="B73" s="210" t="s">
        <v>333</v>
      </c>
      <c r="C73" s="211">
        <v>4.0999999999999996</v>
      </c>
      <c r="D73" s="211">
        <v>4.0999999999999996</v>
      </c>
      <c r="E73" s="211">
        <v>4.0999999999999996</v>
      </c>
      <c r="F73" s="211">
        <v>4.0999999999999996</v>
      </c>
      <c r="G73" s="211">
        <v>4.0999999999999996</v>
      </c>
      <c r="H73" s="211">
        <v>4.0999999999999996</v>
      </c>
      <c r="I73" s="211">
        <v>4.0999999999999996</v>
      </c>
      <c r="J73" s="211">
        <v>4.0999999999999996</v>
      </c>
      <c r="K73" s="211">
        <v>4.0999999999999996</v>
      </c>
      <c r="L73" s="211">
        <v>4.0999999999999996</v>
      </c>
      <c r="M73" s="211">
        <v>4.0999999999999996</v>
      </c>
      <c r="N73" s="211">
        <v>4.0999999999999996</v>
      </c>
      <c r="O73" s="211">
        <v>4.0999999999999996</v>
      </c>
      <c r="P73" s="211">
        <v>4.0999999999999996</v>
      </c>
      <c r="Q73" s="211">
        <v>4.0999999999999996</v>
      </c>
      <c r="R73" s="211">
        <v>4.0999999999999996</v>
      </c>
      <c r="S73" s="211">
        <v>4.0999999999999996</v>
      </c>
      <c r="T73" s="211">
        <v>4.0999999999999996</v>
      </c>
      <c r="U73" s="211">
        <v>4.0999999999999996</v>
      </c>
      <c r="V73" s="211">
        <v>4.0999999999999996</v>
      </c>
      <c r="W73" s="211">
        <v>4.0999999999999996</v>
      </c>
      <c r="X73" s="211">
        <v>4.0999999999999996</v>
      </c>
      <c r="Y73" s="211">
        <v>4.0999999999999996</v>
      </c>
      <c r="Z73" s="211">
        <v>4.0999999999999996</v>
      </c>
      <c r="AA73" s="211">
        <v>4.0999999999999996</v>
      </c>
      <c r="AB73" s="211">
        <v>4.0999999999999996</v>
      </c>
      <c r="AC73" s="211">
        <v>4.0999999999999996</v>
      </c>
      <c r="AD73" s="211">
        <v>4.0999999999999996</v>
      </c>
      <c r="AE73" s="211">
        <v>4.0999999999999996</v>
      </c>
      <c r="AF73" s="211">
        <v>4.0999999999999996</v>
      </c>
      <c r="AG73" s="211">
        <v>4.0999999999999996</v>
      </c>
      <c r="AH73" s="211">
        <v>4.0999999999999996</v>
      </c>
      <c r="AI73" s="211">
        <v>4.0999999999999996</v>
      </c>
      <c r="AJ73" s="211">
        <v>4.0999999999999996</v>
      </c>
      <c r="AK73" s="211">
        <v>4.0999999999999996</v>
      </c>
      <c r="AL73" s="211">
        <v>4.0999999999999996</v>
      </c>
      <c r="AM73" s="211">
        <v>4.0999999999999996</v>
      </c>
      <c r="AN73" s="211">
        <v>4.0999999999999996</v>
      </c>
      <c r="AO73" s="211">
        <v>4.0999999999999996</v>
      </c>
      <c r="AP73" s="211">
        <v>4.0999999999999996</v>
      </c>
      <c r="AQ73" s="211">
        <v>4.0999999999999996</v>
      </c>
      <c r="AR73" s="211">
        <v>4.0999999999999996</v>
      </c>
      <c r="AS73" s="211">
        <v>4.0999999999999996</v>
      </c>
      <c r="AT73" s="211">
        <v>4.0999999999999996</v>
      </c>
      <c r="AU73" s="211">
        <v>4.0999999999999996</v>
      </c>
      <c r="AV73" s="211">
        <v>4.0999999999999996</v>
      </c>
      <c r="AW73" s="211">
        <v>4.0999999999999996</v>
      </c>
      <c r="AX73" s="211">
        <v>4.0999999999999996</v>
      </c>
      <c r="AY73" s="211">
        <v>4.0999999999999996</v>
      </c>
      <c r="AZ73" s="211">
        <v>4.0999999999999996</v>
      </c>
      <c r="BA73" s="211">
        <v>4.0999999999999996</v>
      </c>
      <c r="BB73" s="211">
        <v>4.0999999999999996</v>
      </c>
      <c r="BC73" s="211">
        <v>4.0999999999999996</v>
      </c>
    </row>
    <row r="74" spans="1:57" ht="31.2" x14ac:dyDescent="0.6">
      <c r="A74" s="66" t="s">
        <v>269</v>
      </c>
      <c r="C74" s="68"/>
      <c r="D74" s="68"/>
      <c r="E74" s="68"/>
      <c r="O74" s="68"/>
    </row>
    <row r="75" spans="1:57" s="81" customFormat="1" ht="15.6" x14ac:dyDescent="0.3">
      <c r="A75" s="69"/>
      <c r="B75" s="70" t="s">
        <v>192</v>
      </c>
      <c r="C75" s="71">
        <v>2</v>
      </c>
      <c r="D75" s="71">
        <v>4</v>
      </c>
      <c r="E75" s="71">
        <v>6</v>
      </c>
      <c r="F75" s="71">
        <v>8</v>
      </c>
      <c r="G75" s="71">
        <v>10</v>
      </c>
      <c r="H75" s="71">
        <v>12</v>
      </c>
      <c r="I75" s="71">
        <v>14</v>
      </c>
      <c r="J75" s="71">
        <v>16</v>
      </c>
      <c r="K75" s="71">
        <v>18</v>
      </c>
      <c r="L75" s="71">
        <v>20</v>
      </c>
      <c r="M75" s="71">
        <v>22</v>
      </c>
      <c r="N75" s="71">
        <v>24</v>
      </c>
      <c r="O75" s="71">
        <v>26</v>
      </c>
      <c r="P75" s="71">
        <v>28</v>
      </c>
      <c r="Q75" s="71">
        <v>30</v>
      </c>
      <c r="R75" s="71">
        <v>32</v>
      </c>
      <c r="S75" s="71">
        <v>34</v>
      </c>
      <c r="T75" s="71">
        <v>36</v>
      </c>
      <c r="U75" s="71">
        <v>38</v>
      </c>
      <c r="V75" s="71">
        <v>40</v>
      </c>
      <c r="W75" s="71">
        <v>42</v>
      </c>
      <c r="X75" s="71">
        <v>44</v>
      </c>
      <c r="Y75" s="71">
        <v>46</v>
      </c>
      <c r="Z75" s="71">
        <v>48</v>
      </c>
      <c r="AA75" s="71">
        <v>50</v>
      </c>
      <c r="AB75" s="71">
        <v>52</v>
      </c>
      <c r="AC75" s="71">
        <v>54</v>
      </c>
      <c r="AD75" s="71">
        <v>56</v>
      </c>
      <c r="AE75" s="71">
        <v>58</v>
      </c>
      <c r="AF75" s="71">
        <v>60</v>
      </c>
      <c r="AG75" s="71">
        <v>62</v>
      </c>
      <c r="AH75" s="71">
        <v>64</v>
      </c>
      <c r="AI75" s="71">
        <v>66</v>
      </c>
      <c r="AJ75" s="71">
        <v>68</v>
      </c>
      <c r="AK75" s="71">
        <v>70</v>
      </c>
      <c r="AL75" s="71">
        <v>72</v>
      </c>
      <c r="AM75" s="71">
        <v>102</v>
      </c>
      <c r="AN75" s="71">
        <v>104</v>
      </c>
      <c r="AO75" s="71">
        <v>106</v>
      </c>
      <c r="AP75" s="71">
        <v>108</v>
      </c>
      <c r="AQ75" s="71">
        <v>110</v>
      </c>
      <c r="AR75" s="71">
        <v>112</v>
      </c>
      <c r="AS75" s="71">
        <v>114</v>
      </c>
      <c r="AT75" s="71">
        <v>116</v>
      </c>
      <c r="AU75" s="71">
        <v>118</v>
      </c>
      <c r="AV75" s="71">
        <v>120</v>
      </c>
      <c r="AW75" s="71">
        <v>122</v>
      </c>
      <c r="AX75" s="71">
        <v>124</v>
      </c>
      <c r="AY75" s="71">
        <v>126</v>
      </c>
      <c r="AZ75" s="71">
        <v>128</v>
      </c>
      <c r="BA75" s="71">
        <v>130</v>
      </c>
      <c r="BB75" s="71">
        <v>132</v>
      </c>
      <c r="BC75" s="71">
        <v>134</v>
      </c>
    </row>
    <row r="76" spans="1:57" s="202" customFormat="1" x14ac:dyDescent="0.3">
      <c r="A76" s="68"/>
      <c r="B76" s="210" t="s">
        <v>333</v>
      </c>
      <c r="C76" s="211">
        <v>5.8</v>
      </c>
      <c r="D76" s="211">
        <v>4.0999999999999996</v>
      </c>
      <c r="E76" s="211">
        <v>4.0999999999999996</v>
      </c>
      <c r="F76" s="211">
        <v>4.0999999999999996</v>
      </c>
      <c r="G76" s="211">
        <v>4.0999999999999996</v>
      </c>
      <c r="H76" s="211">
        <v>4.0999999999999996</v>
      </c>
      <c r="I76" s="211">
        <v>4.0999999999999996</v>
      </c>
      <c r="J76" s="211">
        <v>4.0999999999999996</v>
      </c>
      <c r="K76" s="211">
        <v>4.0999999999999996</v>
      </c>
      <c r="L76" s="211">
        <v>4.0999999999999996</v>
      </c>
      <c r="M76" s="211">
        <v>4.0999999999999996</v>
      </c>
      <c r="N76" s="211">
        <v>4.0999999999999996</v>
      </c>
      <c r="O76" s="211">
        <v>4.0999999999999996</v>
      </c>
      <c r="P76" s="211">
        <v>4.0999999999999996</v>
      </c>
      <c r="Q76" s="211">
        <v>4.0999999999999996</v>
      </c>
      <c r="R76" s="211">
        <v>4.0999999999999996</v>
      </c>
      <c r="S76" s="211">
        <v>4.0999999999999996</v>
      </c>
      <c r="T76" s="211">
        <v>4.0999999999999996</v>
      </c>
      <c r="U76" s="211">
        <v>4.0999999999999996</v>
      </c>
      <c r="V76" s="211">
        <v>4.0999999999999996</v>
      </c>
      <c r="W76" s="211">
        <v>4.0999999999999996</v>
      </c>
      <c r="X76" s="211">
        <v>4.0999999999999996</v>
      </c>
      <c r="Y76" s="211">
        <v>4.0999999999999996</v>
      </c>
      <c r="Z76" s="211">
        <v>4.0999999999999996</v>
      </c>
      <c r="AA76" s="211">
        <v>4.0999999999999996</v>
      </c>
      <c r="AB76" s="211">
        <v>4.0999999999999996</v>
      </c>
      <c r="AC76" s="211">
        <v>4.0999999999999996</v>
      </c>
      <c r="AD76" s="211">
        <v>4.0999999999999996</v>
      </c>
      <c r="AE76" s="211">
        <v>4.0999999999999996</v>
      </c>
      <c r="AF76" s="211">
        <v>4.0999999999999996</v>
      </c>
      <c r="AG76" s="211">
        <v>4.0999999999999996</v>
      </c>
      <c r="AH76" s="211">
        <v>4.0999999999999996</v>
      </c>
      <c r="AI76" s="211">
        <v>4.0999999999999996</v>
      </c>
      <c r="AJ76" s="211">
        <v>4.0999999999999996</v>
      </c>
      <c r="AK76" s="211">
        <v>4.0999999999999996</v>
      </c>
      <c r="AL76" s="211">
        <v>4.0999999999999996</v>
      </c>
      <c r="AM76" s="211">
        <v>4.0999999999999996</v>
      </c>
      <c r="AN76" s="211">
        <v>4.0999999999999996</v>
      </c>
      <c r="AO76" s="211">
        <v>4.0999999999999996</v>
      </c>
      <c r="AP76" s="211">
        <v>4.0999999999999996</v>
      </c>
      <c r="AQ76" s="211">
        <v>4.0999999999999996</v>
      </c>
      <c r="AR76" s="211">
        <v>4.0999999999999996</v>
      </c>
      <c r="AS76" s="211">
        <v>4.0999999999999996</v>
      </c>
      <c r="AT76" s="211">
        <v>4.0999999999999996</v>
      </c>
      <c r="AU76" s="211">
        <v>4.0999999999999996</v>
      </c>
      <c r="AV76" s="211">
        <v>4.0999999999999996</v>
      </c>
      <c r="AW76" s="211">
        <v>4.0999999999999996</v>
      </c>
      <c r="AX76" s="211">
        <v>4.0999999999999996</v>
      </c>
      <c r="AY76" s="211">
        <v>4.0999999999999996</v>
      </c>
      <c r="AZ76" s="211">
        <v>4.0999999999999996</v>
      </c>
      <c r="BA76" s="211">
        <v>4.0999999999999996</v>
      </c>
      <c r="BB76" s="211">
        <v>4.0999999999999996</v>
      </c>
      <c r="BC76" s="211">
        <v>4.0999999999999996</v>
      </c>
    </row>
    <row r="77" spans="1:57" ht="31.2" x14ac:dyDescent="0.6">
      <c r="A77" s="66" t="s">
        <v>270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O77" s="68"/>
    </row>
    <row r="78" spans="1:57" s="81" customFormat="1" ht="15.6" x14ac:dyDescent="0.3">
      <c r="A78" s="69"/>
      <c r="B78" s="70" t="s">
        <v>192</v>
      </c>
      <c r="C78" s="71">
        <v>1</v>
      </c>
      <c r="D78" s="71">
        <v>3</v>
      </c>
      <c r="E78" s="71">
        <v>5</v>
      </c>
      <c r="F78" s="71">
        <v>7</v>
      </c>
      <c r="G78" s="71">
        <v>2</v>
      </c>
      <c r="H78" s="71">
        <v>4</v>
      </c>
      <c r="I78" s="71">
        <v>6</v>
      </c>
    </row>
    <row r="79" spans="1:57" s="202" customFormat="1" x14ac:dyDescent="0.3">
      <c r="A79" s="68"/>
      <c r="B79" s="210" t="s">
        <v>333</v>
      </c>
      <c r="C79" s="211">
        <v>10.5</v>
      </c>
      <c r="D79" s="211">
        <v>10.5</v>
      </c>
      <c r="E79" s="211">
        <v>10.5</v>
      </c>
      <c r="F79" s="211">
        <v>10.5</v>
      </c>
      <c r="G79" s="211">
        <v>10.5</v>
      </c>
      <c r="H79" s="211">
        <v>10.5</v>
      </c>
      <c r="I79" s="211">
        <v>10.5</v>
      </c>
    </row>
    <row r="80" spans="1:57" ht="31.2" x14ac:dyDescent="0.6">
      <c r="A80" s="66" t="s">
        <v>271</v>
      </c>
      <c r="C80" s="68"/>
      <c r="D80" s="68"/>
      <c r="E80" s="68"/>
      <c r="O80" s="68"/>
    </row>
    <row r="81" spans="1:15" s="81" customFormat="1" ht="15.6" x14ac:dyDescent="0.3">
      <c r="A81" s="69"/>
      <c r="B81" s="70" t="s">
        <v>192</v>
      </c>
      <c r="C81" s="71">
        <v>1</v>
      </c>
      <c r="D81" s="71">
        <v>3</v>
      </c>
      <c r="E81" s="71">
        <v>5</v>
      </c>
      <c r="F81" s="71">
        <v>7</v>
      </c>
      <c r="G81" s="71">
        <v>2</v>
      </c>
      <c r="H81" s="71">
        <v>4</v>
      </c>
      <c r="I81" s="71">
        <v>6</v>
      </c>
      <c r="J81" s="71">
        <v>8</v>
      </c>
    </row>
    <row r="82" spans="1:15" s="202" customFormat="1" x14ac:dyDescent="0.3">
      <c r="A82" s="68"/>
      <c r="B82" s="210" t="s">
        <v>333</v>
      </c>
      <c r="C82" s="211">
        <v>11</v>
      </c>
      <c r="D82" s="211">
        <v>11</v>
      </c>
      <c r="E82" s="211">
        <v>11</v>
      </c>
      <c r="F82" s="211">
        <v>11</v>
      </c>
      <c r="G82" s="211">
        <v>11</v>
      </c>
      <c r="H82" s="211">
        <v>11</v>
      </c>
      <c r="I82" s="211">
        <v>11</v>
      </c>
      <c r="J82" s="211">
        <v>11</v>
      </c>
    </row>
    <row r="83" spans="1:15" ht="31.2" x14ac:dyDescent="0.6">
      <c r="A83" s="66" t="s">
        <v>272</v>
      </c>
      <c r="C83" s="68"/>
      <c r="D83" s="68"/>
      <c r="E83" s="68"/>
      <c r="O83" s="68"/>
    </row>
    <row r="84" spans="1:15" s="81" customFormat="1" ht="15.6" x14ac:dyDescent="0.3">
      <c r="A84" s="69"/>
      <c r="B84" s="70" t="s">
        <v>192</v>
      </c>
      <c r="C84" s="71">
        <v>1</v>
      </c>
      <c r="D84" s="71">
        <v>3</v>
      </c>
      <c r="E84" s="71">
        <v>5</v>
      </c>
      <c r="F84" s="71">
        <v>7</v>
      </c>
      <c r="G84" s="71">
        <v>2</v>
      </c>
      <c r="H84" s="71">
        <v>4</v>
      </c>
      <c r="I84" s="71">
        <v>6</v>
      </c>
    </row>
    <row r="85" spans="1:15" s="202" customFormat="1" x14ac:dyDescent="0.3">
      <c r="A85" s="68"/>
      <c r="B85" s="210" t="s">
        <v>333</v>
      </c>
      <c r="C85" s="211">
        <v>10.8</v>
      </c>
      <c r="D85" s="211">
        <v>10.8</v>
      </c>
      <c r="E85" s="211">
        <v>10.8</v>
      </c>
      <c r="F85" s="211">
        <v>10.8</v>
      </c>
      <c r="G85" s="211">
        <v>10.8</v>
      </c>
      <c r="H85" s="211">
        <v>10.8</v>
      </c>
      <c r="I85" s="211">
        <v>10.8</v>
      </c>
    </row>
    <row r="86" spans="1:15" s="72" customFormat="1" x14ac:dyDescent="0.3"/>
    <row r="87" spans="1:15" s="72" customFormat="1" x14ac:dyDescent="0.3">
      <c r="A87" s="204"/>
    </row>
  </sheetData>
  <sheetProtection algorithmName="SHA-512" hashValue="XJ/rnull1yDiAl9RpL9eyHPwGxy/593q8zXsrohV7K9fhBeHEnQNhJUDl7XKf9Pn/DD/g18O/iNxyeA4hIemfA==" saltValue="Utx7BrZg3sbKUHvT4voBlQ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G12"/>
  <sheetViews>
    <sheetView showGridLines="0" workbookViewId="0">
      <selection activeCell="E27" sqref="E27"/>
    </sheetView>
  </sheetViews>
  <sheetFormatPr defaultColWidth="26.44140625" defaultRowHeight="14.4" x14ac:dyDescent="0.3"/>
  <cols>
    <col min="1" max="1" width="4.109375" customWidth="1"/>
    <col min="3" max="4" width="9.88671875" customWidth="1"/>
    <col min="5" max="6" width="20" customWidth="1"/>
  </cols>
  <sheetData>
    <row r="5" spans="1:7" s="208" customFormat="1" ht="25.8" x14ac:dyDescent="0.5">
      <c r="A5" s="207"/>
      <c r="B5" s="212" t="s">
        <v>336</v>
      </c>
    </row>
    <row r="7" spans="1:7" ht="15" customHeight="1" x14ac:dyDescent="0.3">
      <c r="B7" s="279" t="s">
        <v>6</v>
      </c>
      <c r="C7" s="279" t="s">
        <v>29</v>
      </c>
      <c r="D7" s="279" t="s">
        <v>75</v>
      </c>
      <c r="E7" s="280" t="s">
        <v>72</v>
      </c>
      <c r="F7" s="280"/>
      <c r="G7" s="51"/>
    </row>
    <row r="8" spans="1:7" x14ac:dyDescent="0.3">
      <c r="B8" s="279"/>
      <c r="C8" s="279"/>
      <c r="D8" s="279"/>
      <c r="E8" s="280"/>
      <c r="F8" s="280"/>
      <c r="G8" s="51"/>
    </row>
    <row r="9" spans="1:7" ht="22.5" customHeight="1" x14ac:dyDescent="0.3">
      <c r="B9" s="279"/>
      <c r="C9" s="279"/>
      <c r="D9" s="279"/>
      <c r="E9" s="94" t="s">
        <v>13</v>
      </c>
      <c r="F9" s="94" t="s">
        <v>10</v>
      </c>
      <c r="G9" s="51"/>
    </row>
    <row r="10" spans="1:7" ht="22.5" customHeight="1" x14ac:dyDescent="0.3">
      <c r="B10" s="95" t="s">
        <v>73</v>
      </c>
      <c r="C10" s="95" t="s">
        <v>12</v>
      </c>
      <c r="D10" s="95">
        <v>2</v>
      </c>
      <c r="E10" s="94">
        <v>15</v>
      </c>
      <c r="F10" s="94">
        <v>35</v>
      </c>
      <c r="G10" s="51"/>
    </row>
    <row r="11" spans="1:7" ht="22.5" customHeight="1" x14ac:dyDescent="0.3">
      <c r="B11" s="95" t="s">
        <v>54</v>
      </c>
      <c r="C11" s="95" t="s">
        <v>8</v>
      </c>
      <c r="D11" s="95">
        <v>3</v>
      </c>
      <c r="E11" s="94">
        <v>20</v>
      </c>
      <c r="F11" s="94">
        <v>70</v>
      </c>
      <c r="G11" s="51"/>
    </row>
    <row r="12" spans="1:7" ht="22.5" customHeight="1" x14ac:dyDescent="0.3">
      <c r="B12" s="95" t="s">
        <v>74</v>
      </c>
      <c r="C12" s="95" t="s">
        <v>55</v>
      </c>
      <c r="D12" s="95">
        <v>3</v>
      </c>
      <c r="E12" s="94">
        <v>25</v>
      </c>
      <c r="F12" s="94">
        <v>90</v>
      </c>
      <c r="G12" s="51"/>
    </row>
  </sheetData>
  <sheetProtection algorithmName="SHA-512" hashValue="AnARHVjmvrPh9aTPcnSVNtLHUbjDZJ+esvWhCLb7avkBj0IsDpEXlYtUHwW3r9dO5quWaVB3Yu8FNWbZPmBQyA==" saltValue="cWyDCiNPFFpUIPnqHaXmeA==" spinCount="100000" sheet="1" objects="1" scenarios="1"/>
  <mergeCells count="4">
    <mergeCell ref="B7:B9"/>
    <mergeCell ref="C7:C9"/>
    <mergeCell ref="E7:F8"/>
    <mergeCell ref="D7:D9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B1:N19"/>
  <sheetViews>
    <sheetView workbookViewId="0">
      <selection activeCell="H8" sqref="H8"/>
    </sheetView>
  </sheetViews>
  <sheetFormatPr defaultColWidth="9.109375" defaultRowHeight="14.4" x14ac:dyDescent="0.3"/>
  <cols>
    <col min="1" max="1" width="1.5546875" style="10" customWidth="1"/>
    <col min="2" max="2" width="24.5546875" style="10" customWidth="1"/>
    <col min="3" max="3" width="7.6640625" style="10" customWidth="1"/>
    <col min="4" max="4" width="10" style="10" customWidth="1"/>
    <col min="5" max="5" width="10" style="11" customWidth="1"/>
    <col min="6" max="6" width="10" style="10" customWidth="1"/>
    <col min="7" max="7" width="10.5546875" style="10" customWidth="1"/>
    <col min="8" max="8" width="12" style="10" customWidth="1"/>
    <col min="9" max="9" width="9.88671875" style="10" bestFit="1" customWidth="1"/>
    <col min="10" max="10" width="11.44140625" style="10" bestFit="1" customWidth="1"/>
    <col min="11" max="13" width="13" style="10" customWidth="1"/>
    <col min="14" max="16384" width="9.109375" style="10"/>
  </cols>
  <sheetData>
    <row r="1" spans="2:14" x14ac:dyDescent="0.3">
      <c r="B1" s="7" t="s">
        <v>88</v>
      </c>
      <c r="C1" s="8"/>
      <c r="D1" s="8"/>
      <c r="E1" s="8"/>
      <c r="F1" s="9"/>
      <c r="G1" s="8"/>
      <c r="H1" s="8"/>
      <c r="I1" s="8"/>
      <c r="J1" s="8"/>
      <c r="K1" s="8"/>
      <c r="L1" s="8"/>
      <c r="M1" s="8"/>
    </row>
    <row r="2" spans="2:14" x14ac:dyDescent="0.3">
      <c r="B2" s="15" t="s">
        <v>14</v>
      </c>
      <c r="C2" s="15"/>
      <c r="D2" s="16" t="s">
        <v>15</v>
      </c>
      <c r="E2" s="61">
        <v>43466</v>
      </c>
      <c r="F2" s="16" t="s">
        <v>16</v>
      </c>
      <c r="G2" s="61">
        <v>43830</v>
      </c>
      <c r="H2" s="15" t="s">
        <v>17</v>
      </c>
      <c r="I2" s="15"/>
      <c r="J2" s="15"/>
      <c r="K2" s="15"/>
      <c r="L2" s="15"/>
    </row>
    <row r="3" spans="2:14" x14ac:dyDescent="0.3">
      <c r="B3" s="15" t="s">
        <v>340</v>
      </c>
      <c r="C3" s="15"/>
      <c r="D3" s="15"/>
      <c r="E3" s="15"/>
      <c r="F3" s="17"/>
      <c r="G3" s="15"/>
      <c r="H3" s="15"/>
      <c r="I3" s="15"/>
      <c r="J3" s="15"/>
      <c r="K3" s="15"/>
      <c r="L3" s="15"/>
      <c r="M3" s="15"/>
      <c r="N3" s="15"/>
    </row>
    <row r="4" spans="2:14" ht="15" customHeight="1" x14ac:dyDescent="0.3">
      <c r="B4" s="281" t="s">
        <v>6</v>
      </c>
      <c r="C4" s="297" t="s">
        <v>29</v>
      </c>
      <c r="D4" s="288" t="s">
        <v>7</v>
      </c>
      <c r="E4" s="288"/>
      <c r="F4" s="288"/>
      <c r="G4" s="295" t="s">
        <v>22</v>
      </c>
      <c r="H4" s="289" t="s">
        <v>47</v>
      </c>
      <c r="I4" s="290"/>
      <c r="J4" s="290"/>
      <c r="K4" s="290"/>
      <c r="L4" s="290"/>
      <c r="M4" s="291"/>
    </row>
    <row r="5" spans="2:14" ht="15" customHeight="1" x14ac:dyDescent="0.3">
      <c r="B5" s="281"/>
      <c r="C5" s="298"/>
      <c r="D5" s="288" t="s">
        <v>21</v>
      </c>
      <c r="E5" s="288" t="s">
        <v>337</v>
      </c>
      <c r="F5" s="288" t="s">
        <v>10</v>
      </c>
      <c r="G5" s="296"/>
      <c r="H5" s="292" t="s">
        <v>43</v>
      </c>
      <c r="I5" s="293"/>
      <c r="J5" s="294"/>
      <c r="K5" s="292" t="s">
        <v>44</v>
      </c>
      <c r="L5" s="293"/>
      <c r="M5" s="294"/>
    </row>
    <row r="6" spans="2:14" ht="15.6" x14ac:dyDescent="0.3">
      <c r="B6" s="281"/>
      <c r="C6" s="299"/>
      <c r="D6" s="288"/>
      <c r="E6" s="288"/>
      <c r="F6" s="288"/>
      <c r="G6" s="20" t="s">
        <v>23</v>
      </c>
      <c r="H6" s="18" t="s">
        <v>2</v>
      </c>
      <c r="I6" s="53" t="s">
        <v>3</v>
      </c>
      <c r="J6" s="53" t="s">
        <v>45</v>
      </c>
      <c r="K6" s="53" t="s">
        <v>46</v>
      </c>
      <c r="L6" s="53" t="s">
        <v>4</v>
      </c>
      <c r="M6" s="53" t="s">
        <v>5</v>
      </c>
    </row>
    <row r="7" spans="2:14" s="13" customFormat="1" ht="24" customHeight="1" x14ac:dyDescent="0.3">
      <c r="B7" s="12" t="s">
        <v>53</v>
      </c>
      <c r="C7" s="12" t="s">
        <v>12</v>
      </c>
      <c r="D7" s="64"/>
      <c r="E7" s="64"/>
      <c r="F7" s="5">
        <f>D7+E7</f>
        <v>0</v>
      </c>
      <c r="G7" s="243"/>
      <c r="H7" s="14"/>
      <c r="I7" s="14"/>
      <c r="J7" s="282"/>
      <c r="K7" s="285"/>
      <c r="L7" s="19"/>
      <c r="M7" s="285"/>
    </row>
    <row r="8" spans="2:14" s="13" customFormat="1" ht="24" customHeight="1" x14ac:dyDescent="0.3">
      <c r="B8" s="12" t="s">
        <v>54</v>
      </c>
      <c r="C8" s="12" t="s">
        <v>8</v>
      </c>
      <c r="D8" s="64"/>
      <c r="E8" s="64"/>
      <c r="F8" s="5">
        <f t="shared" ref="F8:F9" si="0">D8+E8</f>
        <v>0</v>
      </c>
      <c r="G8" s="243"/>
      <c r="H8" s="14"/>
      <c r="I8" s="14"/>
      <c r="J8" s="283"/>
      <c r="K8" s="286"/>
      <c r="L8" s="19"/>
      <c r="M8" s="286"/>
    </row>
    <row r="9" spans="2:14" s="13" customFormat="1" ht="24" customHeight="1" x14ac:dyDescent="0.3">
      <c r="B9" s="12" t="s">
        <v>28</v>
      </c>
      <c r="C9" s="12" t="s">
        <v>55</v>
      </c>
      <c r="D9" s="64"/>
      <c r="E9" s="64"/>
      <c r="F9" s="5">
        <f t="shared" si="0"/>
        <v>0</v>
      </c>
      <c r="G9" s="244">
        <f>G10-G7-G8</f>
        <v>1065681.7</v>
      </c>
      <c r="H9" s="14"/>
      <c r="I9" s="14"/>
      <c r="J9" s="284"/>
      <c r="K9" s="287"/>
      <c r="L9" s="19"/>
      <c r="M9" s="287"/>
    </row>
    <row r="10" spans="2:14" s="13" customFormat="1" ht="25.5" customHeight="1" x14ac:dyDescent="0.3">
      <c r="B10" s="87" t="s">
        <v>0</v>
      </c>
      <c r="C10" s="88"/>
      <c r="D10" s="2">
        <f>SUM(D7:D9)</f>
        <v>0</v>
      </c>
      <c r="E10" s="2">
        <f>SUM(E7:E9)</f>
        <v>0</v>
      </c>
      <c r="F10" s="2">
        <f>SUM(F7:F9)</f>
        <v>0</v>
      </c>
      <c r="G10" s="245">
        <v>1065681.7</v>
      </c>
      <c r="H10" s="4">
        <f>(H7*G7+H8*G8+H9*G9)/G10</f>
        <v>0</v>
      </c>
      <c r="I10" s="4">
        <f>(I7*G7+I8*G8+I9*G9)/G10</f>
        <v>0</v>
      </c>
      <c r="J10" s="4">
        <f>J7</f>
        <v>0</v>
      </c>
      <c r="K10" s="3">
        <f>K7</f>
        <v>0</v>
      </c>
      <c r="L10" s="3">
        <f>SUM(L7:L9)</f>
        <v>0</v>
      </c>
      <c r="M10" s="3">
        <f>M7</f>
        <v>0</v>
      </c>
    </row>
    <row r="11" spans="2:14" x14ac:dyDescent="0.3">
      <c r="E11" s="10"/>
    </row>
    <row r="12" spans="2:14" ht="15" customHeight="1" x14ac:dyDescent="0.3">
      <c r="B12" s="300" t="s">
        <v>58</v>
      </c>
      <c r="C12" s="300"/>
      <c r="D12" s="304" t="s">
        <v>33</v>
      </c>
      <c r="E12" s="304"/>
      <c r="G12" s="55" t="s">
        <v>59</v>
      </c>
      <c r="H12" s="55"/>
      <c r="I12" s="240">
        <f>K12*G10</f>
        <v>11722498.699999999</v>
      </c>
      <c r="J12" s="56" t="s">
        <v>61</v>
      </c>
      <c r="K12" s="58">
        <v>11</v>
      </c>
      <c r="L12" s="56" t="s">
        <v>9</v>
      </c>
    </row>
    <row r="13" spans="2:14" ht="15" customHeight="1" x14ac:dyDescent="0.3">
      <c r="B13" s="300" t="s">
        <v>76</v>
      </c>
      <c r="C13" s="300"/>
      <c r="D13" s="305"/>
      <c r="E13" s="305"/>
      <c r="G13" s="57" t="s">
        <v>60</v>
      </c>
      <c r="H13" s="57"/>
      <c r="I13" s="240" t="str">
        <f>IF((SUM(H10:J10)*G10+SUM(K10:M10)-I12)&gt;0,SUM(H10:J10)*G10+SUM(K10:M10)-I12,"")</f>
        <v/>
      </c>
      <c r="J13" s="56" t="s">
        <v>61</v>
      </c>
      <c r="K13" s="58" t="str">
        <f>IF(SUM(H10:J10)*G10+SUM(K10:M10)&gt;I12,I13/G10,"")</f>
        <v/>
      </c>
      <c r="L13" s="56" t="s">
        <v>9</v>
      </c>
    </row>
    <row r="14" spans="2:14" x14ac:dyDescent="0.3">
      <c r="E14" s="10"/>
    </row>
    <row r="15" spans="2:14" ht="15" customHeight="1" x14ac:dyDescent="0.3">
      <c r="E15" s="10"/>
    </row>
    <row r="16" spans="2:14" ht="15" customHeight="1" x14ac:dyDescent="0.3">
      <c r="B16" s="301" t="s">
        <v>34</v>
      </c>
      <c r="C16" s="303"/>
      <c r="D16" s="303"/>
      <c r="E16" s="302"/>
      <c r="F16" s="62" t="s">
        <v>84</v>
      </c>
    </row>
    <row r="17" spans="2:7" ht="15" customHeight="1" x14ac:dyDescent="0.3">
      <c r="B17" s="301" t="s">
        <v>341</v>
      </c>
      <c r="C17" s="302"/>
      <c r="D17" s="50">
        <v>27940</v>
      </c>
      <c r="E17" s="6" t="s">
        <v>42</v>
      </c>
      <c r="F17" s="62" t="s">
        <v>83</v>
      </c>
      <c r="G17" s="52" t="s">
        <v>86</v>
      </c>
    </row>
    <row r="18" spans="2:7" ht="15" customHeight="1" x14ac:dyDescent="0.3">
      <c r="B18" s="301" t="s">
        <v>24</v>
      </c>
      <c r="C18" s="302"/>
      <c r="D18" s="59">
        <v>26.83</v>
      </c>
      <c r="E18" s="6" t="s">
        <v>32</v>
      </c>
      <c r="F18" s="63">
        <v>43321</v>
      </c>
      <c r="G18" s="52" t="s">
        <v>85</v>
      </c>
    </row>
    <row r="19" spans="2:7" ht="15" customHeight="1" x14ac:dyDescent="0.3">
      <c r="B19" s="301" t="s">
        <v>30</v>
      </c>
      <c r="C19" s="302"/>
      <c r="D19" s="60">
        <v>105.8</v>
      </c>
      <c r="E19" s="6"/>
      <c r="F19" s="54">
        <v>43282</v>
      </c>
      <c r="G19" s="52" t="s">
        <v>87</v>
      </c>
    </row>
  </sheetData>
  <sheetProtection algorithmName="SHA-512" hashValue="fgmJfpAOLj/q2IL03/dIN76KP0DtttCRVthCUJL5STM+fyBbaPVeuGw/cKEM8weIYYA8/wsgU0FVJIovmLUD9g==" saltValue="AA27d/nUbUK/aKSnJXznCw==" spinCount="100000" sheet="1" objects="1" scenarios="1"/>
  <mergeCells count="21">
    <mergeCell ref="B12:C12"/>
    <mergeCell ref="B13:C13"/>
    <mergeCell ref="B17:C17"/>
    <mergeCell ref="B18:C18"/>
    <mergeCell ref="B19:C19"/>
    <mergeCell ref="B16:E16"/>
    <mergeCell ref="D12:E12"/>
    <mergeCell ref="D13:E13"/>
    <mergeCell ref="B4:B6"/>
    <mergeCell ref="J7:J9"/>
    <mergeCell ref="K7:K9"/>
    <mergeCell ref="D5:D6"/>
    <mergeCell ref="E5:E6"/>
    <mergeCell ref="F5:F6"/>
    <mergeCell ref="D4:F4"/>
    <mergeCell ref="H4:M4"/>
    <mergeCell ref="M7:M9"/>
    <mergeCell ref="H5:J5"/>
    <mergeCell ref="K5:M5"/>
    <mergeCell ref="G4:G5"/>
    <mergeCell ref="C4:C6"/>
  </mergeCells>
  <hyperlinks>
    <hyperlink ref="G18" r:id="rId1" xr:uid="{00000000-0004-0000-0400-000000000000}"/>
    <hyperlink ref="G19" r:id="rId2" xr:uid="{00000000-0004-0000-0400-000001000000}"/>
    <hyperlink ref="G17" r:id="rId3" xr:uid="{00000000-0004-0000-0400-000002000000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90" orientation="landscape" r:id="rId4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X58"/>
  <sheetViews>
    <sheetView showGridLines="0" zoomScaleNormal="100" workbookViewId="0">
      <selection activeCell="I28" sqref="I28"/>
    </sheetView>
  </sheetViews>
  <sheetFormatPr defaultColWidth="9.109375" defaultRowHeight="14.4" x14ac:dyDescent="0.3"/>
  <cols>
    <col min="1" max="1" width="1.88671875" style="1" customWidth="1"/>
    <col min="2" max="2" width="5" style="1" customWidth="1"/>
    <col min="3" max="3" width="22.6640625" style="1" customWidth="1"/>
    <col min="4" max="4" width="4.88671875" style="1" customWidth="1"/>
    <col min="5" max="5" width="13.109375" style="1" customWidth="1"/>
    <col min="6" max="6" width="16.33203125" style="1" customWidth="1"/>
    <col min="7" max="7" width="4" style="1" customWidth="1"/>
    <col min="8" max="9" width="11.5546875" style="1" customWidth="1"/>
    <col min="10" max="10" width="7.33203125" style="1" customWidth="1"/>
    <col min="11" max="11" width="1.6640625" style="1" customWidth="1"/>
    <col min="12" max="12" width="15.33203125" style="1" customWidth="1"/>
    <col min="13" max="13" width="4" style="1" customWidth="1"/>
    <col min="14" max="15" width="7.6640625" style="1" customWidth="1"/>
    <col min="16" max="16" width="9.44140625" style="1" customWidth="1"/>
    <col min="17" max="19" width="7.109375" style="1" customWidth="1"/>
    <col min="20" max="22" width="9.6640625" style="1" customWidth="1"/>
    <col min="23" max="23" width="1.6640625" style="1" customWidth="1"/>
    <col min="24" max="16384" width="9.109375" style="1"/>
  </cols>
  <sheetData>
    <row r="1" spans="1:23" ht="5.25" customHeight="1" x14ac:dyDescent="0.3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W1" s="97"/>
    </row>
    <row r="2" spans="1:23" ht="18.75" customHeight="1" x14ac:dyDescent="0.3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239" t="s">
        <v>355</v>
      </c>
      <c r="W2" s="97"/>
    </row>
    <row r="3" spans="1:23" ht="15.6" x14ac:dyDescent="0.3">
      <c r="A3" s="97"/>
      <c r="B3" s="114" t="s">
        <v>304</v>
      </c>
      <c r="C3" s="97"/>
      <c r="D3" s="97"/>
      <c r="E3" s="97"/>
      <c r="F3" s="97"/>
      <c r="G3" s="97"/>
      <c r="H3" s="97"/>
      <c r="I3" s="97"/>
      <c r="J3" s="97"/>
      <c r="K3" s="97"/>
      <c r="L3" s="114" t="s">
        <v>343</v>
      </c>
      <c r="M3" s="97"/>
      <c r="N3" s="97"/>
      <c r="O3" s="97"/>
      <c r="P3" s="97"/>
      <c r="Q3" s="97"/>
      <c r="R3" s="97"/>
      <c r="S3" s="97"/>
      <c r="T3" s="97"/>
      <c r="W3" s="97"/>
    </row>
    <row r="4" spans="1:23" x14ac:dyDescent="0.3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W4" s="97"/>
    </row>
    <row r="5" spans="1:23" ht="15" customHeight="1" x14ac:dyDescent="0.3">
      <c r="A5" s="97"/>
      <c r="B5" s="326" t="s">
        <v>291</v>
      </c>
      <c r="C5" s="327"/>
      <c r="D5" s="327"/>
      <c r="E5" s="327"/>
      <c r="F5" s="327"/>
      <c r="G5" s="327"/>
      <c r="H5" s="327"/>
      <c r="I5" s="327"/>
      <c r="J5" s="328"/>
      <c r="K5" s="97"/>
      <c r="L5" s="326" t="s">
        <v>291</v>
      </c>
      <c r="M5" s="327"/>
      <c r="N5" s="327"/>
      <c r="O5" s="327"/>
      <c r="P5" s="327"/>
      <c r="Q5" s="327"/>
      <c r="R5" s="327"/>
      <c r="S5" s="327"/>
      <c r="T5" s="327"/>
      <c r="U5" s="327"/>
      <c r="V5" s="328"/>
      <c r="W5" s="97"/>
    </row>
    <row r="6" spans="1:23" ht="15" customHeight="1" x14ac:dyDescent="0.3">
      <c r="A6" s="97"/>
      <c r="B6" s="309" t="str">
        <f>'I. Uchazeč'!B5</f>
        <v>Veřejné služby v přepravě cestujících ve veřejné linkové osobní dopravě k zabezpečení dopravní obslužnosti města Česká Lípa.</v>
      </c>
      <c r="C6" s="306"/>
      <c r="D6" s="306"/>
      <c r="E6" s="306"/>
      <c r="F6" s="306"/>
      <c r="G6" s="306"/>
      <c r="H6" s="306"/>
      <c r="I6" s="306"/>
      <c r="J6" s="310"/>
      <c r="K6" s="97"/>
      <c r="L6" s="309" t="str">
        <f>'I. Uchazeč'!B5</f>
        <v>Veřejné služby v přepravě cestujících ve veřejné linkové osobní dopravě k zabezpečení dopravní obslužnosti města Česká Lípa.</v>
      </c>
      <c r="M6" s="306"/>
      <c r="N6" s="306"/>
      <c r="O6" s="306"/>
      <c r="P6" s="306"/>
      <c r="Q6" s="306"/>
      <c r="R6" s="306"/>
      <c r="S6" s="306"/>
      <c r="T6" s="306"/>
      <c r="U6" s="306"/>
      <c r="V6" s="310"/>
      <c r="W6" s="97"/>
    </row>
    <row r="7" spans="1:23" ht="18.75" customHeight="1" x14ac:dyDescent="0.3">
      <c r="A7" s="97"/>
      <c r="B7" s="311"/>
      <c r="C7" s="312"/>
      <c r="D7" s="312"/>
      <c r="E7" s="312"/>
      <c r="F7" s="312"/>
      <c r="G7" s="312"/>
      <c r="H7" s="312"/>
      <c r="I7" s="312"/>
      <c r="J7" s="313"/>
      <c r="K7" s="97"/>
      <c r="L7" s="311"/>
      <c r="M7" s="312"/>
      <c r="N7" s="312"/>
      <c r="O7" s="312"/>
      <c r="P7" s="312"/>
      <c r="Q7" s="312"/>
      <c r="R7" s="312"/>
      <c r="S7" s="312"/>
      <c r="T7" s="312"/>
      <c r="U7" s="312"/>
      <c r="V7" s="313"/>
      <c r="W7" s="97"/>
    </row>
    <row r="8" spans="1:23" ht="16.5" customHeight="1" x14ac:dyDescent="0.3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97"/>
    </row>
    <row r="9" spans="1:23" ht="16.5" customHeight="1" x14ac:dyDescent="0.3">
      <c r="A9" s="97"/>
      <c r="B9" s="326" t="s">
        <v>1</v>
      </c>
      <c r="C9" s="327"/>
      <c r="D9" s="327"/>
      <c r="E9" s="328"/>
      <c r="F9" s="115" t="s">
        <v>305</v>
      </c>
      <c r="G9" s="116"/>
      <c r="H9" s="116"/>
      <c r="I9" s="116"/>
      <c r="J9" s="117"/>
      <c r="K9" s="97"/>
      <c r="L9" s="229" t="s">
        <v>1</v>
      </c>
      <c r="M9" s="306">
        <f>'I. Uchazeč'!B11</f>
        <v>0</v>
      </c>
      <c r="N9" s="306"/>
      <c r="O9" s="306"/>
      <c r="P9" s="306"/>
      <c r="Q9" s="306"/>
      <c r="R9" s="306"/>
      <c r="S9" s="306"/>
      <c r="T9" s="306"/>
      <c r="U9" s="306"/>
      <c r="V9" s="306"/>
      <c r="W9" s="97"/>
    </row>
    <row r="10" spans="1:23" ht="16.5" customHeight="1" x14ac:dyDescent="0.3">
      <c r="A10" s="97"/>
      <c r="B10" s="329">
        <f>'I. Uchazeč'!B11</f>
        <v>0</v>
      </c>
      <c r="C10" s="330"/>
      <c r="D10" s="330"/>
      <c r="E10" s="331"/>
      <c r="F10" s="118" t="s">
        <v>295</v>
      </c>
      <c r="G10" s="119"/>
      <c r="H10" s="140">
        <f>'I. Uchazeč'!K11</f>
        <v>0</v>
      </c>
      <c r="J10" s="143"/>
      <c r="K10" s="97"/>
      <c r="L10" s="97"/>
      <c r="M10" s="97"/>
      <c r="N10" s="97"/>
      <c r="O10" s="97"/>
      <c r="P10" s="97"/>
      <c r="Q10" s="97"/>
      <c r="R10" s="97"/>
      <c r="S10" s="97"/>
      <c r="T10" s="97"/>
      <c r="W10" s="97"/>
    </row>
    <row r="11" spans="1:23" ht="16.5" customHeight="1" x14ac:dyDescent="0.3">
      <c r="A11" s="97"/>
      <c r="B11" s="329">
        <f>'I. Uchazeč'!B12</f>
        <v>0</v>
      </c>
      <c r="C11" s="330"/>
      <c r="D11" s="330"/>
      <c r="E11" s="331"/>
      <c r="F11" s="118" t="s">
        <v>296</v>
      </c>
      <c r="G11" s="119"/>
      <c r="H11" s="140">
        <f>'I. Uchazeč'!K12</f>
        <v>0</v>
      </c>
      <c r="J11" s="143"/>
      <c r="K11" s="97"/>
      <c r="L11" s="1" t="s">
        <v>325</v>
      </c>
      <c r="T11" s="97"/>
      <c r="W11" s="97"/>
    </row>
    <row r="12" spans="1:23" ht="16.5" customHeight="1" x14ac:dyDescent="0.3">
      <c r="A12" s="97"/>
      <c r="B12" s="329">
        <f>'I. Uchazeč'!B13</f>
        <v>0</v>
      </c>
      <c r="C12" s="330"/>
      <c r="D12" s="330"/>
      <c r="E12" s="331"/>
      <c r="F12" s="118" t="s">
        <v>297</v>
      </c>
      <c r="G12" s="119"/>
      <c r="H12" s="307">
        <f>'I. Uchazeč'!K13</f>
        <v>0</v>
      </c>
      <c r="I12" s="307"/>
      <c r="J12" s="143"/>
      <c r="K12" s="97"/>
      <c r="L12" s="367" t="s">
        <v>6</v>
      </c>
      <c r="M12" s="368"/>
      <c r="N12" s="365" t="s">
        <v>7</v>
      </c>
      <c r="O12" s="366"/>
      <c r="P12" s="359" t="s">
        <v>22</v>
      </c>
      <c r="Q12" s="361" t="s">
        <v>47</v>
      </c>
      <c r="R12" s="362"/>
      <c r="S12" s="362"/>
      <c r="T12" s="362"/>
      <c r="U12" s="362"/>
      <c r="V12" s="363"/>
      <c r="W12" s="97"/>
    </row>
    <row r="13" spans="1:23" ht="16.5" customHeight="1" x14ac:dyDescent="0.3">
      <c r="A13" s="97"/>
      <c r="B13" s="120" t="s">
        <v>298</v>
      </c>
      <c r="C13" s="121">
        <f>'I. Uchazeč'!C14</f>
        <v>0</v>
      </c>
      <c r="D13" s="122" t="s">
        <v>299</v>
      </c>
      <c r="E13" s="247">
        <f>'I. Uchazeč'!F14</f>
        <v>0</v>
      </c>
      <c r="F13" s="120" t="s">
        <v>300</v>
      </c>
      <c r="G13" s="123"/>
      <c r="H13" s="222">
        <f>'I. Uchazeč'!K14</f>
        <v>0</v>
      </c>
      <c r="I13" s="221"/>
      <c r="J13" s="124"/>
      <c r="K13" s="97"/>
      <c r="L13" s="369"/>
      <c r="M13" s="370"/>
      <c r="N13" s="364" t="s">
        <v>21</v>
      </c>
      <c r="O13" s="364" t="s">
        <v>337</v>
      </c>
      <c r="P13" s="360"/>
      <c r="Q13" s="332" t="s">
        <v>43</v>
      </c>
      <c r="R13" s="333"/>
      <c r="S13" s="334"/>
      <c r="T13" s="332" t="s">
        <v>44</v>
      </c>
      <c r="U13" s="333"/>
      <c r="V13" s="334"/>
      <c r="W13" s="97"/>
    </row>
    <row r="14" spans="1:23" ht="16.5" customHeight="1" x14ac:dyDescent="0.3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371"/>
      <c r="M14" s="372"/>
      <c r="N14" s="364"/>
      <c r="O14" s="364"/>
      <c r="P14" s="144" t="s">
        <v>23</v>
      </c>
      <c r="Q14" s="145" t="s">
        <v>2</v>
      </c>
      <c r="R14" s="146" t="s">
        <v>3</v>
      </c>
      <c r="S14" s="146" t="s">
        <v>45</v>
      </c>
      <c r="T14" s="146" t="s">
        <v>46</v>
      </c>
      <c r="U14" s="146" t="s">
        <v>4</v>
      </c>
      <c r="V14" s="146" t="s">
        <v>5</v>
      </c>
      <c r="W14" s="97"/>
    </row>
    <row r="15" spans="1:23" ht="16.5" customHeight="1" x14ac:dyDescent="0.3">
      <c r="A15" s="97"/>
      <c r="B15" s="97" t="s">
        <v>14</v>
      </c>
      <c r="C15" s="97"/>
      <c r="D15" s="125" t="s">
        <v>15</v>
      </c>
      <c r="E15" s="126">
        <f>'I. Uchazeč'!J8</f>
        <v>43466</v>
      </c>
      <c r="F15" s="125" t="s">
        <v>16</v>
      </c>
      <c r="H15" s="126">
        <f>'I. Uchazeč'!M8</f>
        <v>47483</v>
      </c>
      <c r="I15" s="97" t="s">
        <v>17</v>
      </c>
      <c r="J15" s="97"/>
      <c r="K15" s="97"/>
      <c r="L15" s="147" t="s">
        <v>53</v>
      </c>
      <c r="M15" s="148" t="s">
        <v>12</v>
      </c>
      <c r="N15" s="149">
        <f>'V.Kalkulace nabídky'!D7</f>
        <v>0</v>
      </c>
      <c r="O15" s="149">
        <f>'V.Kalkulace nabídky'!E7</f>
        <v>0</v>
      </c>
      <c r="P15" s="246">
        <f>'V.Kalkulace nabídky'!G7</f>
        <v>0</v>
      </c>
      <c r="Q15" s="156">
        <f>'V.Kalkulace nabídky'!H7</f>
        <v>0</v>
      </c>
      <c r="R15" s="156">
        <f>'V.Kalkulace nabídky'!I7</f>
        <v>0</v>
      </c>
      <c r="S15" s="322">
        <f>'V.Kalkulace nabídky'!J7</f>
        <v>0</v>
      </c>
      <c r="T15" s="356">
        <f>'V.Kalkulace nabídky'!K7</f>
        <v>0</v>
      </c>
      <c r="U15" s="241">
        <f>'V.Kalkulace nabídky'!L7</f>
        <v>0</v>
      </c>
      <c r="V15" s="356">
        <f>'V.Kalkulace nabídky'!M7</f>
        <v>0</v>
      </c>
      <c r="W15" s="97"/>
    </row>
    <row r="16" spans="1:23" ht="16.5" customHeight="1" x14ac:dyDescent="0.3">
      <c r="A16" s="97"/>
      <c r="B16" s="97"/>
      <c r="C16" s="97"/>
      <c r="D16" s="97"/>
      <c r="E16" s="127"/>
      <c r="F16" s="97"/>
      <c r="G16" s="97"/>
      <c r="H16" s="97"/>
      <c r="I16" s="97"/>
      <c r="J16" s="97"/>
      <c r="K16" s="97"/>
      <c r="L16" s="147" t="s">
        <v>54</v>
      </c>
      <c r="M16" s="148" t="s">
        <v>8</v>
      </c>
      <c r="N16" s="149">
        <f>'V.Kalkulace nabídky'!D8</f>
        <v>0</v>
      </c>
      <c r="O16" s="149">
        <f>'V.Kalkulace nabídky'!E8</f>
        <v>0</v>
      </c>
      <c r="P16" s="246">
        <f>'V.Kalkulace nabídky'!G8</f>
        <v>0</v>
      </c>
      <c r="Q16" s="156">
        <f>'V.Kalkulace nabídky'!H8</f>
        <v>0</v>
      </c>
      <c r="R16" s="156">
        <f>'V.Kalkulace nabídky'!I8</f>
        <v>0</v>
      </c>
      <c r="S16" s="323"/>
      <c r="T16" s="357"/>
      <c r="U16" s="241">
        <f>'V.Kalkulace nabídky'!L8</f>
        <v>0</v>
      </c>
      <c r="V16" s="357"/>
      <c r="W16" s="97"/>
    </row>
    <row r="17" spans="1:23" ht="16.5" customHeight="1" x14ac:dyDescent="0.3">
      <c r="A17" s="97"/>
      <c r="B17" s="128" t="s">
        <v>306</v>
      </c>
      <c r="C17" s="128"/>
      <c r="D17" s="128"/>
      <c r="E17" s="128"/>
      <c r="F17" s="128"/>
      <c r="G17" s="128"/>
      <c r="H17" s="129"/>
      <c r="I17" s="129"/>
      <c r="J17" s="128"/>
      <c r="K17" s="97"/>
      <c r="L17" s="147" t="s">
        <v>28</v>
      </c>
      <c r="M17" s="148" t="s">
        <v>55</v>
      </c>
      <c r="N17" s="149">
        <f>'V.Kalkulace nabídky'!D9</f>
        <v>0</v>
      </c>
      <c r="O17" s="149">
        <f>'V.Kalkulace nabídky'!E9</f>
        <v>0</v>
      </c>
      <c r="P17" s="246">
        <f>'V.Kalkulace nabídky'!G9</f>
        <v>1065681.7</v>
      </c>
      <c r="Q17" s="156">
        <f>'V.Kalkulace nabídky'!H9</f>
        <v>0</v>
      </c>
      <c r="R17" s="156">
        <f>'V.Kalkulace nabídky'!I9</f>
        <v>0</v>
      </c>
      <c r="S17" s="324"/>
      <c r="T17" s="358"/>
      <c r="U17" s="241">
        <f>'V.Kalkulace nabídky'!L9</f>
        <v>0</v>
      </c>
      <c r="V17" s="358"/>
      <c r="W17" s="97"/>
    </row>
    <row r="18" spans="1:23" ht="16.5" customHeight="1" x14ac:dyDescent="0.3">
      <c r="A18" s="97"/>
      <c r="B18" s="377" t="s">
        <v>307</v>
      </c>
      <c r="C18" s="378"/>
      <c r="D18" s="378"/>
      <c r="E18" s="378"/>
      <c r="F18" s="378"/>
      <c r="G18" s="379"/>
      <c r="H18" s="320">
        <f>'V.Kalkulace nabídky'!G10</f>
        <v>1065681.7</v>
      </c>
      <c r="I18" s="321"/>
      <c r="J18" s="131" t="s">
        <v>308</v>
      </c>
      <c r="K18" s="97"/>
      <c r="L18" s="150" t="s">
        <v>0</v>
      </c>
      <c r="M18" s="151"/>
      <c r="N18" s="152">
        <f>'V.Kalkulace nabídky'!D10</f>
        <v>0</v>
      </c>
      <c r="O18" s="152">
        <f>'V.Kalkulace nabídky'!E10</f>
        <v>0</v>
      </c>
      <c r="P18" s="154">
        <f>'V.Kalkulace nabídky'!G10</f>
        <v>1065681.7</v>
      </c>
      <c r="Q18" s="153">
        <f>'V.Kalkulace nabídky'!H10</f>
        <v>0</v>
      </c>
      <c r="R18" s="153">
        <f>'V.Kalkulace nabídky'!I10</f>
        <v>0</v>
      </c>
      <c r="S18" s="153">
        <f>'V.Kalkulace nabídky'!J10</f>
        <v>0</v>
      </c>
      <c r="T18" s="242">
        <f>'V.Kalkulace nabídky'!K10</f>
        <v>0</v>
      </c>
      <c r="U18" s="242">
        <f>'V.Kalkulace nabídky'!L10</f>
        <v>0</v>
      </c>
      <c r="V18" s="242">
        <f>'V.Kalkulace nabídky'!M10</f>
        <v>0</v>
      </c>
      <c r="W18" s="97"/>
    </row>
    <row r="19" spans="1:23" ht="16.5" customHeight="1" x14ac:dyDescent="0.3">
      <c r="A19" s="97"/>
      <c r="B19" s="377" t="s">
        <v>309</v>
      </c>
      <c r="C19" s="378"/>
      <c r="D19" s="378"/>
      <c r="E19" s="378"/>
      <c r="F19" s="378"/>
      <c r="G19" s="379"/>
      <c r="H19" s="320">
        <f>H18*0.75</f>
        <v>799261.27499999991</v>
      </c>
      <c r="I19" s="321"/>
      <c r="J19" s="132" t="s">
        <v>308</v>
      </c>
      <c r="K19" s="97"/>
      <c r="S19" s="97"/>
      <c r="W19" s="97"/>
    </row>
    <row r="20" spans="1:23" ht="16.5" customHeight="1" x14ac:dyDescent="0.3">
      <c r="A20" s="97"/>
      <c r="B20" s="377" t="s">
        <v>311</v>
      </c>
      <c r="C20" s="378"/>
      <c r="D20" s="378"/>
      <c r="E20" s="378"/>
      <c r="F20" s="378"/>
      <c r="G20" s="379"/>
      <c r="H20" s="320">
        <f>H18*10</f>
        <v>10656817</v>
      </c>
      <c r="I20" s="321"/>
      <c r="J20" s="131" t="s">
        <v>308</v>
      </c>
      <c r="K20" s="97"/>
      <c r="L20" s="1" t="s">
        <v>350</v>
      </c>
      <c r="R20" s="375">
        <f>'V.Kalkulace nabídky'!D13</f>
        <v>0</v>
      </c>
      <c r="S20" s="375"/>
      <c r="W20" s="97"/>
    </row>
    <row r="21" spans="1:23" ht="16.5" customHeight="1" x14ac:dyDescent="0.3">
      <c r="A21" s="97"/>
      <c r="B21" s="377" t="s">
        <v>312</v>
      </c>
      <c r="C21" s="378"/>
      <c r="D21" s="378"/>
      <c r="E21" s="378"/>
      <c r="F21" s="378"/>
      <c r="G21" s="379"/>
      <c r="H21" s="320">
        <f>H18*12.5</f>
        <v>13321021.25</v>
      </c>
      <c r="I21" s="321"/>
      <c r="J21" s="131" t="s">
        <v>308</v>
      </c>
      <c r="K21" s="97"/>
      <c r="W21" s="97"/>
    </row>
    <row r="22" spans="1:23" ht="16.5" customHeight="1" x14ac:dyDescent="0.3">
      <c r="A22" s="97"/>
      <c r="B22" s="128"/>
      <c r="C22" s="128"/>
      <c r="D22" s="128"/>
      <c r="E22" s="128"/>
      <c r="F22" s="128"/>
      <c r="G22" s="128"/>
      <c r="H22" s="128"/>
      <c r="I22" s="128"/>
      <c r="J22" s="128"/>
      <c r="K22" s="97"/>
      <c r="L22" s="1" t="s">
        <v>353</v>
      </c>
      <c r="W22" s="97"/>
    </row>
    <row r="23" spans="1:23" ht="16.5" customHeight="1" x14ac:dyDescent="0.3">
      <c r="A23" s="97"/>
      <c r="B23" s="128" t="s">
        <v>314</v>
      </c>
      <c r="C23" s="128"/>
      <c r="D23" s="128"/>
      <c r="E23" s="128"/>
      <c r="F23" s="128"/>
      <c r="G23" s="128"/>
      <c r="H23" s="129"/>
      <c r="I23" s="129"/>
      <c r="J23" s="128"/>
      <c r="K23" s="97"/>
      <c r="L23" s="1" t="s">
        <v>354</v>
      </c>
      <c r="S23" s="236"/>
      <c r="T23" s="237" t="s">
        <v>83</v>
      </c>
      <c r="U23" s="232">
        <v>27940</v>
      </c>
      <c r="V23" s="233" t="s">
        <v>42</v>
      </c>
      <c r="W23" s="97"/>
    </row>
    <row r="24" spans="1:23" ht="16.5" customHeight="1" x14ac:dyDescent="0.3">
      <c r="A24" s="97"/>
      <c r="B24" s="318" t="s">
        <v>315</v>
      </c>
      <c r="C24" s="319"/>
      <c r="D24" s="319"/>
      <c r="E24" s="319"/>
      <c r="F24" s="319"/>
      <c r="G24" s="133" t="s">
        <v>2</v>
      </c>
      <c r="H24" s="339" t="s">
        <v>26</v>
      </c>
      <c r="I24" s="134">
        <f>'V.Kalkulace nabídky'!H10</f>
        <v>0</v>
      </c>
      <c r="J24" s="132" t="s">
        <v>9</v>
      </c>
      <c r="K24" s="97"/>
      <c r="L24" s="1" t="s">
        <v>351</v>
      </c>
      <c r="S24" s="376">
        <v>43321</v>
      </c>
      <c r="T24" s="376"/>
      <c r="U24" s="234">
        <v>26.83</v>
      </c>
      <c r="V24" s="233" t="s">
        <v>32</v>
      </c>
      <c r="W24" s="97"/>
    </row>
    <row r="25" spans="1:23" ht="16.5" customHeight="1" x14ac:dyDescent="0.3">
      <c r="A25" s="97"/>
      <c r="B25" s="318" t="s">
        <v>19</v>
      </c>
      <c r="C25" s="319"/>
      <c r="D25" s="319"/>
      <c r="E25" s="319"/>
      <c r="F25" s="319"/>
      <c r="G25" s="133" t="s">
        <v>3</v>
      </c>
      <c r="H25" s="340"/>
      <c r="I25" s="134">
        <f>'V.Kalkulace nabídky'!I10</f>
        <v>0</v>
      </c>
      <c r="J25" s="132" t="s">
        <v>9</v>
      </c>
      <c r="K25" s="97"/>
      <c r="L25" s="1" t="s">
        <v>352</v>
      </c>
      <c r="S25" s="236"/>
      <c r="T25" s="238">
        <v>43282</v>
      </c>
      <c r="U25" s="235">
        <v>105.8</v>
      </c>
      <c r="V25" s="233"/>
      <c r="W25" s="97"/>
    </row>
    <row r="26" spans="1:23" ht="16.5" customHeight="1" x14ac:dyDescent="0.3">
      <c r="A26" s="97"/>
      <c r="B26" s="342" t="s">
        <v>324</v>
      </c>
      <c r="C26" s="343"/>
      <c r="D26" s="343"/>
      <c r="E26" s="343"/>
      <c r="F26" s="343"/>
      <c r="G26" s="346" t="s">
        <v>12</v>
      </c>
      <c r="H26" s="341"/>
      <c r="I26" s="135">
        <f>'V.Kalkulace nabídky'!J10</f>
        <v>0</v>
      </c>
      <c r="J26" s="132" t="s">
        <v>9</v>
      </c>
      <c r="K26" s="97"/>
      <c r="S26" s="119"/>
      <c r="T26" s="119"/>
      <c r="U26" s="119"/>
      <c r="V26" s="119"/>
      <c r="W26" s="97"/>
    </row>
    <row r="27" spans="1:23" ht="16.5" customHeight="1" x14ac:dyDescent="0.3">
      <c r="A27" s="97"/>
      <c r="B27" s="344"/>
      <c r="C27" s="345"/>
      <c r="D27" s="345"/>
      <c r="E27" s="345"/>
      <c r="F27" s="345"/>
      <c r="G27" s="347"/>
      <c r="H27" s="339" t="s">
        <v>27</v>
      </c>
      <c r="I27" s="136">
        <f>'V.Kalkulace nabídky'!K10</f>
        <v>0</v>
      </c>
      <c r="J27" s="132" t="s">
        <v>316</v>
      </c>
      <c r="K27" s="97"/>
      <c r="W27" s="97"/>
    </row>
    <row r="28" spans="1:23" ht="16.5" customHeight="1" x14ac:dyDescent="0.3">
      <c r="A28" s="97"/>
      <c r="B28" s="318" t="s">
        <v>317</v>
      </c>
      <c r="C28" s="319"/>
      <c r="D28" s="319"/>
      <c r="E28" s="319"/>
      <c r="F28" s="319"/>
      <c r="G28" s="133" t="s">
        <v>4</v>
      </c>
      <c r="H28" s="340"/>
      <c r="I28" s="136">
        <f>'V.Kalkulace nabídky'!L10</f>
        <v>0</v>
      </c>
      <c r="J28" s="132" t="s">
        <v>316</v>
      </c>
      <c r="K28" s="97"/>
      <c r="L28" s="1" t="str">
        <f>CONCATENATE("V  ",C38)</f>
        <v>V  xxxx</v>
      </c>
      <c r="M28" s="335"/>
      <c r="N28" s="335"/>
      <c r="O28" s="335"/>
      <c r="P28" s="335"/>
      <c r="Q28" s="335"/>
      <c r="R28" s="335"/>
      <c r="S28" s="125" t="s">
        <v>339</v>
      </c>
      <c r="T28" s="325" t="str">
        <f>G38</f>
        <v>dd.mm.rrrr</v>
      </c>
      <c r="U28" s="325"/>
      <c r="V28" s="325"/>
      <c r="W28" s="97"/>
    </row>
    <row r="29" spans="1:23" ht="16.5" customHeight="1" x14ac:dyDescent="0.3">
      <c r="A29" s="97"/>
      <c r="B29" s="318" t="s">
        <v>318</v>
      </c>
      <c r="C29" s="319"/>
      <c r="D29" s="319"/>
      <c r="E29" s="319"/>
      <c r="F29" s="319"/>
      <c r="G29" s="133" t="s">
        <v>5</v>
      </c>
      <c r="H29" s="341"/>
      <c r="I29" s="136">
        <f>'V.Kalkulace nabídky'!M10</f>
        <v>0</v>
      </c>
      <c r="J29" s="132" t="s">
        <v>316</v>
      </c>
      <c r="K29" s="97"/>
      <c r="L29" s="97"/>
      <c r="M29" s="97"/>
      <c r="N29" s="97"/>
      <c r="O29" s="97"/>
      <c r="P29" s="97"/>
      <c r="Q29" s="97"/>
      <c r="W29" s="97"/>
    </row>
    <row r="30" spans="1:23" ht="33" customHeight="1" x14ac:dyDescent="0.3">
      <c r="A30" s="97"/>
      <c r="B30" s="314" t="s">
        <v>319</v>
      </c>
      <c r="C30" s="315"/>
      <c r="D30" s="315"/>
      <c r="E30" s="315"/>
      <c r="F30" s="315"/>
      <c r="G30" s="130"/>
      <c r="H30" s="316">
        <f>SUM(I24:I26)+SUM(I27:I29)/H18</f>
        <v>0</v>
      </c>
      <c r="I30" s="317"/>
      <c r="J30" s="131" t="s">
        <v>9</v>
      </c>
      <c r="K30" s="97"/>
      <c r="L30" s="97" t="s">
        <v>313</v>
      </c>
      <c r="M30" s="97"/>
      <c r="N30" s="97"/>
      <c r="O30" s="97"/>
      <c r="P30" s="97"/>
      <c r="Q30" s="97"/>
      <c r="W30" s="97"/>
    </row>
    <row r="31" spans="1:23" ht="16.5" customHeight="1" x14ac:dyDescent="0.3">
      <c r="A31" s="97"/>
      <c r="B31" s="128"/>
      <c r="C31" s="128"/>
      <c r="D31" s="128"/>
      <c r="E31" s="128"/>
      <c r="F31" s="128"/>
      <c r="G31" s="128"/>
      <c r="H31" s="128"/>
      <c r="I31" s="128"/>
      <c r="J31" s="128"/>
      <c r="K31" s="97"/>
      <c r="L31" s="214"/>
      <c r="M31" s="248"/>
      <c r="N31" s="248"/>
      <c r="O31" s="248"/>
      <c r="P31" s="248"/>
      <c r="Q31" s="249"/>
      <c r="W31" s="97"/>
    </row>
    <row r="32" spans="1:23" ht="16.5" customHeight="1" x14ac:dyDescent="0.3">
      <c r="A32" s="97"/>
      <c r="B32" s="119" t="s">
        <v>320</v>
      </c>
      <c r="C32" s="119"/>
      <c r="D32" s="119"/>
      <c r="E32" s="119"/>
      <c r="F32" s="119"/>
      <c r="G32" s="119"/>
      <c r="H32" s="119"/>
      <c r="I32" s="119"/>
      <c r="J32" s="119"/>
      <c r="K32" s="97"/>
      <c r="L32" s="215"/>
      <c r="M32" s="217"/>
      <c r="N32" s="217"/>
      <c r="O32" s="217"/>
      <c r="P32" s="217"/>
      <c r="Q32" s="218"/>
      <c r="W32" s="97"/>
    </row>
    <row r="33" spans="1:24" ht="16.5" customHeight="1" x14ac:dyDescent="0.3">
      <c r="A33" s="97"/>
      <c r="B33" s="318" t="s">
        <v>321</v>
      </c>
      <c r="C33" s="319"/>
      <c r="D33" s="319"/>
      <c r="E33" s="319"/>
      <c r="F33" s="319"/>
      <c r="G33" s="130"/>
      <c r="H33" s="320">
        <f>(SUM(I24:I26)*H18+SUM(I27:I29))/1000</f>
        <v>0</v>
      </c>
      <c r="I33" s="321"/>
      <c r="J33" s="132" t="s">
        <v>322</v>
      </c>
      <c r="K33" s="97"/>
      <c r="L33" s="215"/>
      <c r="M33" s="217"/>
      <c r="N33" s="217"/>
      <c r="O33" s="217"/>
      <c r="P33" s="217"/>
      <c r="Q33" s="218"/>
      <c r="W33" s="97"/>
    </row>
    <row r="34" spans="1:24" ht="16.5" customHeight="1" x14ac:dyDescent="0.3">
      <c r="A34" s="97"/>
      <c r="B34" s="337" t="s">
        <v>323</v>
      </c>
      <c r="C34" s="338"/>
      <c r="D34" s="338"/>
      <c r="E34" s="338"/>
      <c r="F34" s="338"/>
      <c r="G34" s="137"/>
      <c r="H34" s="320">
        <f>H33*10</f>
        <v>0</v>
      </c>
      <c r="I34" s="321"/>
      <c r="J34" s="138" t="s">
        <v>322</v>
      </c>
      <c r="K34" s="97"/>
      <c r="L34" s="216"/>
      <c r="M34" s="219"/>
      <c r="N34" s="219"/>
      <c r="O34" s="219"/>
      <c r="P34" s="219"/>
      <c r="Q34" s="220"/>
      <c r="W34" s="97"/>
    </row>
    <row r="35" spans="1:24" ht="33" customHeight="1" x14ac:dyDescent="0.3">
      <c r="A35" s="97"/>
      <c r="B35" s="337" t="s">
        <v>342</v>
      </c>
      <c r="C35" s="338"/>
      <c r="D35" s="338"/>
      <c r="E35" s="338"/>
      <c r="F35" s="338"/>
      <c r="G35" s="130"/>
      <c r="H35" s="373">
        <f>H34*1.25</f>
        <v>0</v>
      </c>
      <c r="I35" s="374"/>
      <c r="J35" s="139" t="s">
        <v>322</v>
      </c>
      <c r="K35" s="97"/>
      <c r="W35" s="97"/>
    </row>
    <row r="36" spans="1:24" ht="38.25" customHeight="1" x14ac:dyDescent="0.3">
      <c r="A36" s="97"/>
      <c r="B36" s="308" t="s">
        <v>357</v>
      </c>
      <c r="C36" s="308"/>
      <c r="D36" s="308"/>
      <c r="E36" s="308"/>
      <c r="F36" s="308"/>
      <c r="G36" s="308"/>
      <c r="H36" s="308"/>
      <c r="I36" s="308"/>
      <c r="J36" s="308"/>
      <c r="K36" s="97"/>
      <c r="W36" s="97"/>
    </row>
    <row r="37" spans="1:24" ht="9" customHeight="1" x14ac:dyDescent="0.3">
      <c r="A37" s="97"/>
      <c r="B37" s="336"/>
      <c r="C37" s="336"/>
      <c r="D37" s="336"/>
      <c r="E37" s="336"/>
      <c r="F37" s="336"/>
      <c r="G37" s="336"/>
      <c r="H37" s="336"/>
      <c r="I37" s="336"/>
      <c r="J37" s="336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</row>
    <row r="38" spans="1:24" ht="16.5" customHeight="1" x14ac:dyDescent="0.3">
      <c r="A38" s="97"/>
      <c r="B38" s="97" t="s">
        <v>310</v>
      </c>
      <c r="C38" s="355" t="s">
        <v>344</v>
      </c>
      <c r="D38" s="355"/>
      <c r="E38" s="355"/>
      <c r="F38" s="125" t="s">
        <v>339</v>
      </c>
      <c r="G38" s="354" t="s">
        <v>338</v>
      </c>
      <c r="H38" s="355"/>
      <c r="I38" s="355"/>
      <c r="J38" s="355"/>
      <c r="K38" s="97"/>
      <c r="W38" s="97"/>
    </row>
    <row r="39" spans="1:24" ht="16.5" customHeight="1" x14ac:dyDescent="0.3">
      <c r="A39" s="97"/>
      <c r="B39" s="97" t="s">
        <v>313</v>
      </c>
      <c r="C39" s="97"/>
      <c r="D39" s="97"/>
      <c r="E39" s="97"/>
      <c r="F39" s="97"/>
      <c r="G39" s="97"/>
      <c r="H39" s="97"/>
      <c r="I39" s="97"/>
      <c r="J39" s="97"/>
      <c r="K39" s="97"/>
      <c r="W39" s="97"/>
    </row>
    <row r="40" spans="1:24" ht="16.5" customHeight="1" x14ac:dyDescent="0.3">
      <c r="A40" s="97"/>
      <c r="B40" s="115"/>
      <c r="C40" s="348"/>
      <c r="D40" s="348"/>
      <c r="E40" s="349"/>
      <c r="F40" s="97"/>
      <c r="G40" s="97"/>
      <c r="H40" s="97"/>
      <c r="I40" s="97"/>
      <c r="J40" s="97"/>
      <c r="K40" s="97"/>
      <c r="W40" s="97"/>
    </row>
    <row r="41" spans="1:24" ht="16.5" customHeight="1" x14ac:dyDescent="0.3">
      <c r="A41" s="97"/>
      <c r="B41" s="118"/>
      <c r="C41" s="350"/>
      <c r="D41" s="350"/>
      <c r="E41" s="351"/>
      <c r="F41" s="97"/>
      <c r="G41" s="97"/>
      <c r="H41" s="97"/>
      <c r="I41" s="97"/>
      <c r="J41" s="97"/>
      <c r="K41" s="97"/>
      <c r="W41" s="97"/>
    </row>
    <row r="42" spans="1:24" ht="35.25" customHeight="1" x14ac:dyDescent="0.3">
      <c r="A42" s="97"/>
      <c r="B42" s="120"/>
      <c r="C42" s="352"/>
      <c r="D42" s="352"/>
      <c r="E42" s="353"/>
      <c r="F42" s="97"/>
      <c r="G42" s="97"/>
      <c r="H42" s="97"/>
      <c r="I42" s="97"/>
      <c r="J42" s="97"/>
      <c r="K42" s="97"/>
      <c r="W42" s="97"/>
    </row>
    <row r="43" spans="1:24" ht="16.5" customHeight="1" x14ac:dyDescent="0.3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W43" s="97"/>
    </row>
    <row r="44" spans="1:24" ht="16.5" customHeight="1" x14ac:dyDescent="0.3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W44" s="97"/>
    </row>
    <row r="45" spans="1:24" x14ac:dyDescent="0.3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W45" s="97"/>
    </row>
    <row r="46" spans="1:24" s="97" customFormat="1" x14ac:dyDescent="0.3">
      <c r="B46" s="1"/>
      <c r="C46" s="1"/>
      <c r="D46" s="1"/>
      <c r="E46" s="1"/>
      <c r="F46" s="1"/>
      <c r="G46" s="1"/>
      <c r="H46" s="1"/>
      <c r="I46" s="1"/>
      <c r="J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X46" s="1"/>
    </row>
    <row r="47" spans="1:24" x14ac:dyDescent="0.3">
      <c r="A47" s="97"/>
      <c r="W47" s="97"/>
    </row>
    <row r="48" spans="1:24" x14ac:dyDescent="0.3">
      <c r="A48" s="97"/>
      <c r="W48" s="97"/>
      <c r="X48" s="97"/>
    </row>
    <row r="49" spans="1:1" x14ac:dyDescent="0.3">
      <c r="A49" s="97"/>
    </row>
    <row r="50" spans="1:1" x14ac:dyDescent="0.3">
      <c r="A50" s="97"/>
    </row>
    <row r="51" spans="1:1" x14ac:dyDescent="0.3">
      <c r="A51" s="97"/>
    </row>
    <row r="52" spans="1:1" x14ac:dyDescent="0.3">
      <c r="A52" s="97"/>
    </row>
    <row r="53" spans="1:1" x14ac:dyDescent="0.3">
      <c r="A53" s="97"/>
    </row>
    <row r="54" spans="1:1" ht="15" customHeight="1" x14ac:dyDescent="0.3">
      <c r="A54" s="97"/>
    </row>
    <row r="55" spans="1:1" x14ac:dyDescent="0.3">
      <c r="A55" s="97"/>
    </row>
    <row r="56" spans="1:1" x14ac:dyDescent="0.3">
      <c r="A56" s="97"/>
    </row>
    <row r="57" spans="1:1" x14ac:dyDescent="0.3">
      <c r="A57" s="97"/>
    </row>
    <row r="58" spans="1:1" x14ac:dyDescent="0.3">
      <c r="A58" s="97"/>
    </row>
  </sheetData>
  <sheetProtection algorithmName="SHA-512" hashValue="+mvi4rtCa2h7cqILlNCQgrdxFmsCAz70rj2OeeCHBvOJN+YJ1feTW7i8vGe9fJkBM+3RQGACZIMxB6iB39JRgg==" saltValue="wmiYrxwfIAjxhrSzWAOGog==" spinCount="100000" sheet="1" objects="1" scenarios="1"/>
  <mergeCells count="54">
    <mergeCell ref="R20:S20"/>
    <mergeCell ref="S24:T24"/>
    <mergeCell ref="B20:G20"/>
    <mergeCell ref="B18:G18"/>
    <mergeCell ref="B19:G19"/>
    <mergeCell ref="B21:G21"/>
    <mergeCell ref="C40:E42"/>
    <mergeCell ref="G38:J38"/>
    <mergeCell ref="T13:V13"/>
    <mergeCell ref="T15:T17"/>
    <mergeCell ref="V15:V17"/>
    <mergeCell ref="P12:P13"/>
    <mergeCell ref="Q12:V12"/>
    <mergeCell ref="N13:N14"/>
    <mergeCell ref="O13:O14"/>
    <mergeCell ref="N12:O12"/>
    <mergeCell ref="L12:M14"/>
    <mergeCell ref="H21:I21"/>
    <mergeCell ref="B35:F35"/>
    <mergeCell ref="H35:I35"/>
    <mergeCell ref="C38:E38"/>
    <mergeCell ref="B12:E12"/>
    <mergeCell ref="B5:J5"/>
    <mergeCell ref="L5:V5"/>
    <mergeCell ref="B37:J37"/>
    <mergeCell ref="H18:I18"/>
    <mergeCell ref="H19:I19"/>
    <mergeCell ref="H20:I20"/>
    <mergeCell ref="B34:F34"/>
    <mergeCell ref="H34:I34"/>
    <mergeCell ref="B24:F24"/>
    <mergeCell ref="H24:H26"/>
    <mergeCell ref="B25:F25"/>
    <mergeCell ref="B26:F27"/>
    <mergeCell ref="G26:G27"/>
    <mergeCell ref="H27:H29"/>
    <mergeCell ref="B28:F28"/>
    <mergeCell ref="B29:F29"/>
    <mergeCell ref="M9:V9"/>
    <mergeCell ref="H12:I12"/>
    <mergeCell ref="B36:J36"/>
    <mergeCell ref="B6:J7"/>
    <mergeCell ref="L6:V7"/>
    <mergeCell ref="B30:F30"/>
    <mergeCell ref="H30:I30"/>
    <mergeCell ref="B33:F33"/>
    <mergeCell ref="H33:I33"/>
    <mergeCell ref="S15:S17"/>
    <mergeCell ref="T28:V28"/>
    <mergeCell ref="B9:E9"/>
    <mergeCell ref="B10:E10"/>
    <mergeCell ref="B11:E11"/>
    <mergeCell ref="Q13:S13"/>
    <mergeCell ref="M28:R28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42"/>
  <sheetViews>
    <sheetView showGridLines="0" workbookViewId="0">
      <selection activeCell="M34" sqref="M34"/>
    </sheetView>
  </sheetViews>
  <sheetFormatPr defaultRowHeight="14.4" x14ac:dyDescent="0.3"/>
  <cols>
    <col min="1" max="1" width="2.109375" customWidth="1"/>
    <col min="2" max="2" width="17.44140625" customWidth="1"/>
    <col min="3" max="3" width="10.33203125" customWidth="1"/>
    <col min="4" max="9" width="10.6640625" customWidth="1"/>
    <col min="10" max="10" width="2.6640625" customWidth="1"/>
    <col min="11" max="11" width="2.109375" customWidth="1"/>
  </cols>
  <sheetData>
    <row r="1" spans="2:10" s="42" customFormat="1" ht="15.6" x14ac:dyDescent="0.3">
      <c r="B1" s="226" t="s">
        <v>345</v>
      </c>
      <c r="C1" s="225">
        <v>5</v>
      </c>
      <c r="G1" s="228" t="s">
        <v>346</v>
      </c>
      <c r="H1" s="227">
        <v>0</v>
      </c>
      <c r="I1" s="43"/>
      <c r="J1" s="43"/>
    </row>
    <row r="2" spans="2:10" x14ac:dyDescent="0.3">
      <c r="B2" s="23" t="s">
        <v>31</v>
      </c>
      <c r="C2" s="21"/>
      <c r="D2" s="21"/>
      <c r="E2" s="21"/>
      <c r="F2" s="21"/>
      <c r="G2" s="21"/>
      <c r="H2" s="21"/>
      <c r="I2" s="21"/>
      <c r="J2" s="21"/>
    </row>
    <row r="3" spans="2:10" x14ac:dyDescent="0.3">
      <c r="B3" s="25" t="s">
        <v>15</v>
      </c>
      <c r="C3" s="26">
        <v>43466</v>
      </c>
      <c r="D3" s="25" t="s">
        <v>35</v>
      </c>
      <c r="E3" s="26">
        <v>43830</v>
      </c>
      <c r="F3" s="24" t="s">
        <v>36</v>
      </c>
      <c r="G3" s="27">
        <f>E3-C3+1</f>
        <v>365</v>
      </c>
      <c r="H3" s="24" t="s">
        <v>18</v>
      </c>
      <c r="I3" s="31"/>
    </row>
    <row r="4" spans="2:10" x14ac:dyDescent="0.3">
      <c r="B4" s="28" t="s">
        <v>88</v>
      </c>
      <c r="D4" s="29"/>
      <c r="E4" s="30"/>
      <c r="F4" s="29"/>
      <c r="G4" s="31"/>
      <c r="H4" s="32"/>
      <c r="I4" s="31"/>
      <c r="J4" s="31"/>
    </row>
    <row r="5" spans="2:10" x14ac:dyDescent="0.3">
      <c r="B5" s="28" t="s">
        <v>327</v>
      </c>
      <c r="C5" s="380">
        <f>'I. Uchazeč'!B11</f>
        <v>0</v>
      </c>
      <c r="D5" s="380"/>
      <c r="E5" s="380"/>
      <c r="F5" s="380"/>
      <c r="G5" s="380"/>
      <c r="H5" s="380"/>
      <c r="I5" s="31"/>
      <c r="J5" s="31"/>
    </row>
    <row r="6" spans="2:10" x14ac:dyDescent="0.3">
      <c r="B6" s="21"/>
      <c r="C6" s="21"/>
      <c r="D6" s="21"/>
      <c r="E6" s="21"/>
      <c r="F6" s="21"/>
      <c r="G6" s="21"/>
      <c r="H6" s="21"/>
      <c r="I6" s="21"/>
      <c r="J6" s="21"/>
    </row>
    <row r="7" spans="2:10" x14ac:dyDescent="0.3">
      <c r="B7" s="21" t="s">
        <v>52</v>
      </c>
      <c r="C7" s="21"/>
      <c r="D7" s="21"/>
      <c r="E7" s="21"/>
      <c r="F7" s="21"/>
      <c r="G7" s="21"/>
      <c r="H7" s="21"/>
      <c r="I7" s="21"/>
      <c r="J7" s="21"/>
    </row>
    <row r="8" spans="2:10" ht="15" customHeight="1" x14ac:dyDescent="0.3">
      <c r="B8" s="48" t="s">
        <v>37</v>
      </c>
      <c r="C8" s="49"/>
      <c r="D8" s="49"/>
      <c r="E8" s="49"/>
      <c r="F8" s="89"/>
      <c r="G8" s="386" t="s">
        <v>25</v>
      </c>
      <c r="H8" s="381" t="s">
        <v>38</v>
      </c>
      <c r="I8" s="44"/>
    </row>
    <row r="9" spans="2:10" ht="15" customHeight="1" x14ac:dyDescent="0.3">
      <c r="B9" s="384" t="s">
        <v>6</v>
      </c>
      <c r="C9" s="384" t="s">
        <v>29</v>
      </c>
      <c r="D9" s="388" t="s">
        <v>7</v>
      </c>
      <c r="E9" s="388"/>
      <c r="F9" s="388"/>
      <c r="G9" s="387"/>
      <c r="H9" s="382"/>
      <c r="I9" s="44"/>
    </row>
    <row r="10" spans="2:10" ht="15" customHeight="1" x14ac:dyDescent="0.3">
      <c r="B10" s="384"/>
      <c r="C10" s="384"/>
      <c r="D10" s="388" t="s">
        <v>21</v>
      </c>
      <c r="E10" s="388" t="s">
        <v>337</v>
      </c>
      <c r="F10" s="388" t="s">
        <v>10</v>
      </c>
      <c r="G10" s="386" t="s">
        <v>51</v>
      </c>
      <c r="H10" s="383" t="s">
        <v>9</v>
      </c>
      <c r="I10" s="45"/>
    </row>
    <row r="11" spans="2:10" x14ac:dyDescent="0.3">
      <c r="B11" s="384"/>
      <c r="C11" s="384"/>
      <c r="D11" s="388"/>
      <c r="E11" s="388"/>
      <c r="F11" s="388"/>
      <c r="G11" s="387"/>
      <c r="H11" s="383"/>
      <c r="I11" s="45"/>
    </row>
    <row r="12" spans="2:10" ht="18" customHeight="1" x14ac:dyDescent="0.3">
      <c r="B12" s="41" t="s">
        <v>53</v>
      </c>
      <c r="C12" s="33" t="s">
        <v>12</v>
      </c>
      <c r="D12" s="64">
        <f>'V.Kalkulace nabídky'!D7</f>
        <v>0</v>
      </c>
      <c r="E12" s="64">
        <f>'V.Kalkulace nabídky'!E7</f>
        <v>0</v>
      </c>
      <c r="F12" s="64">
        <f>'V.Kalkulace nabídky'!F7</f>
        <v>0</v>
      </c>
      <c r="G12" s="38">
        <f>'V.Kalkulace nabídky'!G7</f>
        <v>0</v>
      </c>
      <c r="H12" s="39">
        <f>'V.Kalkulace nabídky'!H7+'V.Kalkulace nabídky'!I7+'V.Kalkulace nabídky'!J7</f>
        <v>0</v>
      </c>
      <c r="I12" s="46"/>
    </row>
    <row r="13" spans="2:10" ht="18" customHeight="1" x14ac:dyDescent="0.3">
      <c r="B13" s="41" t="s">
        <v>54</v>
      </c>
      <c r="C13" s="33" t="s">
        <v>8</v>
      </c>
      <c r="D13" s="64">
        <f>'V.Kalkulace nabídky'!D8</f>
        <v>0</v>
      </c>
      <c r="E13" s="64">
        <f>'V.Kalkulace nabídky'!E8</f>
        <v>0</v>
      </c>
      <c r="F13" s="64">
        <f>'V.Kalkulace nabídky'!F8</f>
        <v>0</v>
      </c>
      <c r="G13" s="38">
        <f>'V.Kalkulace nabídky'!G8</f>
        <v>0</v>
      </c>
      <c r="H13" s="39">
        <f>'V.Kalkulace nabídky'!H8+'V.Kalkulace nabídky'!I8+'V.Kalkulace nabídky'!J7</f>
        <v>0</v>
      </c>
      <c r="I13" s="46"/>
    </row>
    <row r="14" spans="2:10" ht="18" customHeight="1" x14ac:dyDescent="0.3">
      <c r="B14" s="41" t="s">
        <v>28</v>
      </c>
      <c r="C14" s="33" t="s">
        <v>55</v>
      </c>
      <c r="D14" s="64">
        <f>'V.Kalkulace nabídky'!D9</f>
        <v>0</v>
      </c>
      <c r="E14" s="64">
        <f>'V.Kalkulace nabídky'!E9</f>
        <v>0</v>
      </c>
      <c r="F14" s="64">
        <f>'V.Kalkulace nabídky'!F9</f>
        <v>0</v>
      </c>
      <c r="G14" s="38">
        <f>'V.Kalkulace nabídky'!G9</f>
        <v>1065681.7</v>
      </c>
      <c r="H14" s="39">
        <f>'V.Kalkulace nabídky'!H9+'V.Kalkulace nabídky'!I9+'V.Kalkulace nabídky'!J7</f>
        <v>0</v>
      </c>
      <c r="I14" s="46"/>
    </row>
    <row r="15" spans="2:10" ht="18" customHeight="1" x14ac:dyDescent="0.3">
      <c r="B15" s="90" t="s">
        <v>0</v>
      </c>
      <c r="C15" s="91"/>
      <c r="D15" s="34">
        <f>SUM(D12:D14)</f>
        <v>0</v>
      </c>
      <c r="E15" s="34">
        <f>SUM(E12:E14)</f>
        <v>0</v>
      </c>
      <c r="F15" s="34">
        <f>SUM(F12:F14)</f>
        <v>0</v>
      </c>
      <c r="G15" s="35">
        <f>SUM(G12:G14)</f>
        <v>1065681.7</v>
      </c>
      <c r="H15" s="40">
        <f>'V.Kalkulace nabídky'!H10+'V.Kalkulace nabídky'!I10+'V.Kalkulace nabídky'!J10</f>
        <v>0</v>
      </c>
      <c r="I15" s="47"/>
    </row>
    <row r="16" spans="2:10" x14ac:dyDescent="0.3">
      <c r="B16" s="21"/>
      <c r="C16" s="21"/>
      <c r="D16" s="21"/>
      <c r="E16" s="21"/>
      <c r="F16" s="21"/>
      <c r="G16" s="21"/>
      <c r="H16" s="21"/>
      <c r="I16" s="21"/>
      <c r="J16" s="21"/>
    </row>
    <row r="17" spans="2:10" ht="15.75" customHeight="1" x14ac:dyDescent="0.3">
      <c r="B17" s="21" t="s">
        <v>62</v>
      </c>
      <c r="C17" s="21"/>
      <c r="D17" s="21"/>
      <c r="E17" s="21"/>
      <c r="F17" s="21"/>
      <c r="G17" s="92">
        <f>G15*H15</f>
        <v>0</v>
      </c>
      <c r="H17" s="21" t="s">
        <v>20</v>
      </c>
      <c r="I17" s="21"/>
    </row>
    <row r="18" spans="2:10" ht="15.75" customHeight="1" x14ac:dyDescent="0.3">
      <c r="B18" s="21" t="s">
        <v>39</v>
      </c>
      <c r="C18" s="21"/>
      <c r="D18" s="21"/>
      <c r="E18" s="21"/>
      <c r="F18" s="21"/>
      <c r="G18" s="92">
        <f>SUM('V.Kalkulace nabídky'!K10:M10)</f>
        <v>0</v>
      </c>
      <c r="H18" s="21" t="s">
        <v>20</v>
      </c>
      <c r="I18" s="21"/>
    </row>
    <row r="19" spans="2:10" x14ac:dyDescent="0.3">
      <c r="B19" s="28" t="s">
        <v>48</v>
      </c>
      <c r="C19" s="28"/>
      <c r="D19" s="28"/>
      <c r="E19" s="28"/>
      <c r="F19" s="28"/>
      <c r="G19" s="93">
        <f>SUM(G17:G18)</f>
        <v>0</v>
      </c>
      <c r="H19" s="28" t="s">
        <v>20</v>
      </c>
      <c r="I19" s="28"/>
    </row>
    <row r="20" spans="2:10" x14ac:dyDescent="0.3">
      <c r="B20" s="21"/>
      <c r="C20" s="21"/>
      <c r="D20" s="21"/>
      <c r="E20" s="21"/>
      <c r="F20" s="21"/>
      <c r="G20" s="21"/>
      <c r="H20" s="21"/>
      <c r="I20" s="21"/>
      <c r="J20" s="21"/>
    </row>
    <row r="21" spans="2:10" x14ac:dyDescent="0.3">
      <c r="B21" s="21"/>
      <c r="C21" s="21"/>
      <c r="D21" s="21"/>
      <c r="E21" s="21"/>
      <c r="F21" s="21"/>
      <c r="G21" s="21"/>
      <c r="H21" s="21"/>
      <c r="I21" s="21"/>
      <c r="J21" s="21"/>
    </row>
    <row r="22" spans="2:10" x14ac:dyDescent="0.3">
      <c r="B22" s="21" t="s">
        <v>49</v>
      </c>
      <c r="C22" s="21"/>
      <c r="D22" s="21"/>
      <c r="E22" s="21"/>
      <c r="F22" s="21"/>
      <c r="G22" s="21"/>
      <c r="H22" s="21"/>
      <c r="I22" s="21"/>
      <c r="J22" s="21"/>
    </row>
    <row r="23" spans="2:10" ht="31.5" customHeight="1" x14ac:dyDescent="0.3">
      <c r="B23" s="385" t="s">
        <v>56</v>
      </c>
      <c r="C23" s="385"/>
      <c r="D23" s="385"/>
      <c r="E23" s="385"/>
      <c r="F23" s="385"/>
      <c r="G23" s="36"/>
      <c r="H23" s="21"/>
      <c r="I23" s="21"/>
      <c r="J23" s="21"/>
    </row>
    <row r="24" spans="2:10" ht="15" customHeight="1" x14ac:dyDescent="0.3">
      <c r="B24" s="385"/>
      <c r="C24" s="385"/>
      <c r="D24" s="385"/>
      <c r="E24" s="385"/>
      <c r="F24" s="385"/>
      <c r="G24" s="92">
        <f>'V.Kalkulace nabídky'!J10*'V.Kalkulace nabídky'!G10+'V.Kalkulace nabídky'!K10</f>
        <v>0</v>
      </c>
      <c r="H24" s="21" t="s">
        <v>20</v>
      </c>
      <c r="I24" s="21"/>
    </row>
    <row r="25" spans="2:10" x14ac:dyDescent="0.3">
      <c r="B25" s="21" t="s">
        <v>50</v>
      </c>
      <c r="C25" s="21"/>
      <c r="D25" s="21"/>
      <c r="E25" s="21"/>
      <c r="F25" s="21"/>
      <c r="G25" s="37">
        <f>IF(G15&gt;0,G19/G15,"")</f>
        <v>0</v>
      </c>
      <c r="H25" s="21" t="s">
        <v>9</v>
      </c>
      <c r="I25" s="21"/>
    </row>
    <row r="26" spans="2:10" x14ac:dyDescent="0.3">
      <c r="B26" s="21"/>
      <c r="C26" s="21"/>
      <c r="D26" s="21"/>
      <c r="E26" s="21"/>
      <c r="F26" s="21"/>
      <c r="G26" s="21"/>
      <c r="H26" s="37"/>
      <c r="I26" s="21"/>
      <c r="J26" s="21"/>
    </row>
    <row r="27" spans="2:10" x14ac:dyDescent="0.3">
      <c r="B27" s="21" t="s">
        <v>57</v>
      </c>
      <c r="C27" s="21"/>
      <c r="D27" s="21"/>
      <c r="E27" s="21"/>
      <c r="F27" s="21"/>
      <c r="G27" s="21"/>
      <c r="H27" s="21"/>
      <c r="I27" s="21"/>
      <c r="J27" s="21"/>
    </row>
    <row r="28" spans="2:10" x14ac:dyDescent="0.3">
      <c r="B28" s="21"/>
      <c r="C28" s="21"/>
      <c r="D28" s="21"/>
      <c r="E28" s="21"/>
      <c r="F28" s="21"/>
      <c r="G28" s="21"/>
      <c r="H28" s="21"/>
      <c r="I28" s="21"/>
      <c r="J28" s="21"/>
    </row>
    <row r="29" spans="2:10" x14ac:dyDescent="0.3">
      <c r="B29" s="21" t="s">
        <v>40</v>
      </c>
      <c r="C29" s="21"/>
      <c r="D29" s="21"/>
      <c r="E29" s="21"/>
      <c r="F29" s="21"/>
      <c r="G29" s="21"/>
      <c r="H29" s="21"/>
      <c r="I29" s="21"/>
      <c r="J29" s="21"/>
    </row>
    <row r="30" spans="2:10" x14ac:dyDescent="0.3">
      <c r="B30" s="21"/>
      <c r="C30" s="21"/>
      <c r="D30" s="21"/>
      <c r="E30" s="21"/>
      <c r="F30" s="21"/>
      <c r="G30" s="21"/>
      <c r="H30" s="21"/>
      <c r="I30" s="21"/>
      <c r="J30" s="21"/>
    </row>
    <row r="31" spans="2:10" x14ac:dyDescent="0.3">
      <c r="B31" s="21"/>
      <c r="C31" s="21"/>
      <c r="D31" s="21"/>
      <c r="E31" s="21"/>
      <c r="F31" s="21"/>
      <c r="G31" s="21"/>
      <c r="H31" s="21"/>
      <c r="I31" s="21"/>
      <c r="J31" s="21"/>
    </row>
    <row r="32" spans="2:10" x14ac:dyDescent="0.3">
      <c r="B32" s="21"/>
      <c r="C32" s="21"/>
      <c r="D32" s="21"/>
      <c r="E32" s="21"/>
      <c r="F32" s="21"/>
      <c r="G32" s="21"/>
      <c r="H32" s="21"/>
      <c r="I32" s="21"/>
      <c r="J32" s="21"/>
    </row>
    <row r="33" spans="2:10" x14ac:dyDescent="0.3">
      <c r="B33" s="21"/>
      <c r="C33" s="21"/>
      <c r="D33" s="21"/>
      <c r="E33" s="21"/>
      <c r="F33" s="21"/>
      <c r="G33" s="21"/>
      <c r="H33" s="21"/>
      <c r="I33" s="21"/>
      <c r="J33" s="21"/>
    </row>
    <row r="34" spans="2:10" x14ac:dyDescent="0.3">
      <c r="B34" s="21" t="s">
        <v>41</v>
      </c>
      <c r="C34" s="21"/>
      <c r="D34" s="21"/>
      <c r="E34" s="21"/>
      <c r="F34" s="21"/>
      <c r="G34" s="21"/>
      <c r="H34" s="21"/>
      <c r="I34" s="21"/>
      <c r="J34" s="21"/>
    </row>
    <row r="35" spans="2:10" x14ac:dyDescent="0.3">
      <c r="B35" s="21"/>
      <c r="C35" s="21"/>
      <c r="D35" s="21"/>
      <c r="E35" s="21"/>
      <c r="F35" s="21"/>
      <c r="G35" s="21"/>
      <c r="H35" s="21"/>
      <c r="I35" s="21"/>
      <c r="J35" s="21"/>
    </row>
    <row r="36" spans="2:10" x14ac:dyDescent="0.3">
      <c r="B36" s="21"/>
      <c r="C36" s="21"/>
      <c r="D36" s="21"/>
      <c r="E36" s="21"/>
      <c r="F36" s="21"/>
      <c r="G36" s="21"/>
      <c r="H36" s="21"/>
      <c r="I36" s="21"/>
      <c r="J36" s="21"/>
    </row>
    <row r="37" spans="2:10" x14ac:dyDescent="0.3">
      <c r="B37" s="21"/>
      <c r="C37" s="21"/>
      <c r="D37" s="21"/>
      <c r="E37" s="21"/>
      <c r="F37" s="21"/>
      <c r="G37" s="21"/>
      <c r="H37" s="21"/>
      <c r="I37" s="21"/>
      <c r="J37" s="21"/>
    </row>
    <row r="38" spans="2:10" x14ac:dyDescent="0.3">
      <c r="B38" s="21"/>
      <c r="C38" s="21"/>
      <c r="D38" s="21"/>
      <c r="E38" s="21"/>
      <c r="F38" s="21"/>
      <c r="G38" s="21"/>
      <c r="H38" s="21"/>
      <c r="I38" s="21"/>
      <c r="J38" s="21"/>
    </row>
    <row r="39" spans="2:10" x14ac:dyDescent="0.3">
      <c r="B39" s="22"/>
      <c r="C39" s="22"/>
      <c r="D39" s="22"/>
      <c r="E39" s="22"/>
      <c r="F39" s="22"/>
      <c r="G39" s="22"/>
      <c r="H39" s="22"/>
      <c r="I39" s="21"/>
      <c r="J39" s="21"/>
    </row>
    <row r="40" spans="2:10" x14ac:dyDescent="0.3">
      <c r="B40" s="21"/>
      <c r="C40" s="21"/>
      <c r="D40" s="21"/>
      <c r="E40" s="21"/>
      <c r="F40" s="21"/>
      <c r="G40" s="21"/>
      <c r="H40" s="21"/>
      <c r="I40" s="21"/>
      <c r="J40" s="21"/>
    </row>
    <row r="41" spans="2:10" x14ac:dyDescent="0.3">
      <c r="B41" s="21"/>
      <c r="C41" s="21"/>
      <c r="D41" s="21"/>
      <c r="E41" s="21"/>
      <c r="F41" s="21"/>
      <c r="G41" s="21"/>
      <c r="H41" s="21"/>
      <c r="I41" s="21"/>
      <c r="J41" s="21"/>
    </row>
    <row r="42" spans="2:10" x14ac:dyDescent="0.3">
      <c r="B42" s="21"/>
      <c r="C42" s="21"/>
      <c r="D42" s="21"/>
      <c r="E42" s="21"/>
      <c r="F42" s="21"/>
      <c r="G42" s="21"/>
      <c r="H42" s="21"/>
      <c r="I42" s="21"/>
      <c r="J42" s="21"/>
    </row>
  </sheetData>
  <sheetProtection algorithmName="SHA-512" hashValue="tYgwa7H9IuVkZ0j9e+dUVjfBet+4b01f3sT/5Wd1KhNi5l2HZ8z7L6hrcfVjcKAkNTLAxlauUL/0eZwzMrv8PA==" saltValue="jCfSnJvhoeyBrQr0BJfpzA==" spinCount="100000" sheet="1" objects="1" scenarios="1"/>
  <mergeCells count="12">
    <mergeCell ref="B23:F24"/>
    <mergeCell ref="G8:G9"/>
    <mergeCell ref="G10:G11"/>
    <mergeCell ref="D10:D11"/>
    <mergeCell ref="E10:E11"/>
    <mergeCell ref="F10:F11"/>
    <mergeCell ref="D9:F9"/>
    <mergeCell ref="C5:H5"/>
    <mergeCell ref="H8:H9"/>
    <mergeCell ref="H10:H11"/>
    <mergeCell ref="B9:B11"/>
    <mergeCell ref="C9:C1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Q37"/>
  <sheetViews>
    <sheetView showGridLines="0" workbookViewId="0">
      <selection activeCell="M8" sqref="M8"/>
    </sheetView>
  </sheetViews>
  <sheetFormatPr defaultColWidth="9.109375" defaultRowHeight="14.4" x14ac:dyDescent="0.3"/>
  <cols>
    <col min="1" max="1" width="2.109375" style="162" customWidth="1"/>
    <col min="2" max="2" width="19" style="162" customWidth="1"/>
    <col min="3" max="3" width="12.5546875" style="162" customWidth="1"/>
    <col min="4" max="4" width="15.44140625" style="162" customWidth="1"/>
    <col min="5" max="5" width="14.88671875" style="162" customWidth="1"/>
    <col min="6" max="6" width="17.109375" style="162" customWidth="1"/>
    <col min="7" max="7" width="2.109375" style="162" customWidth="1"/>
    <col min="8" max="11" width="3.88671875" style="162" customWidth="1"/>
    <col min="12" max="16384" width="9.109375" style="162"/>
  </cols>
  <sheetData>
    <row r="1" spans="2:17" s="158" customFormat="1" ht="21" x14ac:dyDescent="0.4">
      <c r="B1" s="157" t="s">
        <v>347</v>
      </c>
      <c r="C1" s="231">
        <v>1</v>
      </c>
      <c r="G1" s="159"/>
    </row>
    <row r="2" spans="2:17" x14ac:dyDescent="0.3">
      <c r="B2" s="160" t="s">
        <v>63</v>
      </c>
      <c r="C2" s="161"/>
      <c r="D2" s="161"/>
      <c r="E2" s="161"/>
      <c r="F2" s="161"/>
      <c r="G2" s="161"/>
    </row>
    <row r="3" spans="2:17" x14ac:dyDescent="0.3">
      <c r="B3" s="163" t="s">
        <v>15</v>
      </c>
      <c r="C3" s="213">
        <v>43466</v>
      </c>
      <c r="E3" s="164">
        <f>C4-C3+1</f>
        <v>365</v>
      </c>
      <c r="F3" s="165" t="s">
        <v>18</v>
      </c>
      <c r="G3" s="166"/>
    </row>
    <row r="4" spans="2:17" x14ac:dyDescent="0.3">
      <c r="B4" s="163" t="s">
        <v>16</v>
      </c>
      <c r="C4" s="213">
        <v>43830</v>
      </c>
      <c r="D4" s="167"/>
      <c r="E4" s="168"/>
      <c r="F4" s="169"/>
      <c r="G4" s="166"/>
    </row>
    <row r="5" spans="2:17" x14ac:dyDescent="0.3">
      <c r="B5" s="170" t="s">
        <v>88</v>
      </c>
      <c r="D5" s="168"/>
      <c r="E5" s="167"/>
      <c r="F5" s="168"/>
      <c r="G5" s="166"/>
    </row>
    <row r="6" spans="2:17" x14ac:dyDescent="0.3">
      <c r="B6" s="170" t="s">
        <v>327</v>
      </c>
      <c r="C6" s="389">
        <f>'I. Uchazeč'!B11</f>
        <v>0</v>
      </c>
      <c r="D6" s="389"/>
      <c r="E6" s="389"/>
      <c r="F6" s="389"/>
      <c r="G6" s="187"/>
      <c r="H6" s="187"/>
    </row>
    <row r="7" spans="2:17" x14ac:dyDescent="0.3">
      <c r="B7" s="161"/>
      <c r="C7" s="161"/>
      <c r="D7" s="161"/>
      <c r="E7" s="161"/>
      <c r="F7" s="161"/>
      <c r="G7" s="161"/>
    </row>
    <row r="8" spans="2:17" ht="15" thickBot="1" x14ac:dyDescent="0.35">
      <c r="B8" s="161" t="s">
        <v>52</v>
      </c>
      <c r="C8" s="161"/>
      <c r="D8" s="161"/>
      <c r="E8" s="161"/>
      <c r="F8" s="161"/>
      <c r="G8" s="161"/>
    </row>
    <row r="9" spans="2:17" ht="15" customHeight="1" x14ac:dyDescent="0.3">
      <c r="B9" s="171" t="s">
        <v>64</v>
      </c>
      <c r="C9" s="172"/>
      <c r="D9" s="405" t="s">
        <v>335</v>
      </c>
      <c r="E9" s="397" t="s">
        <v>334</v>
      </c>
      <c r="F9" s="398"/>
    </row>
    <row r="10" spans="2:17" ht="15" customHeight="1" x14ac:dyDescent="0.3">
      <c r="B10" s="406" t="s">
        <v>6</v>
      </c>
      <c r="C10" s="409" t="s">
        <v>29</v>
      </c>
      <c r="D10" s="404"/>
      <c r="E10" s="399"/>
      <c r="F10" s="400"/>
    </row>
    <row r="11" spans="2:17" ht="15" customHeight="1" x14ac:dyDescent="0.3">
      <c r="B11" s="407"/>
      <c r="C11" s="410"/>
      <c r="D11" s="403" t="s">
        <v>51</v>
      </c>
      <c r="E11" s="403" t="s">
        <v>9</v>
      </c>
      <c r="F11" s="401" t="s">
        <v>65</v>
      </c>
    </row>
    <row r="12" spans="2:17" x14ac:dyDescent="0.3">
      <c r="B12" s="408"/>
      <c r="C12" s="411"/>
      <c r="D12" s="404"/>
      <c r="E12" s="404"/>
      <c r="F12" s="402"/>
    </row>
    <row r="13" spans="2:17" ht="18" customHeight="1" x14ac:dyDescent="0.3">
      <c r="B13" s="173" t="s">
        <v>53</v>
      </c>
      <c r="C13" s="174" t="s">
        <v>12</v>
      </c>
      <c r="D13" s="250">
        <f>'V.Kalkulace nabídky'!G7</f>
        <v>0</v>
      </c>
      <c r="E13" s="175">
        <f>'Příloha smlouvy'!H12</f>
        <v>0</v>
      </c>
      <c r="F13" s="176">
        <f t="shared" ref="F13:F15" si="0">D13*E13</f>
        <v>0</v>
      </c>
    </row>
    <row r="14" spans="2:17" ht="18" customHeight="1" x14ac:dyDescent="0.3">
      <c r="B14" s="173" t="s">
        <v>54</v>
      </c>
      <c r="C14" s="174" t="s">
        <v>8</v>
      </c>
      <c r="D14" s="250">
        <f>'V.Kalkulace nabídky'!G8</f>
        <v>0</v>
      </c>
      <c r="E14" s="175">
        <f>'Příloha smlouvy'!H13</f>
        <v>0</v>
      </c>
      <c r="F14" s="176">
        <f t="shared" si="0"/>
        <v>0</v>
      </c>
    </row>
    <row r="15" spans="2:17" ht="18" customHeight="1" x14ac:dyDescent="0.3">
      <c r="B15" s="173" t="s">
        <v>28</v>
      </c>
      <c r="C15" s="174" t="s">
        <v>55</v>
      </c>
      <c r="D15" s="250">
        <f>IF('V.Kalkulace nabídky'!G8&gt;0,'V.Kalkulace nabídky'!G9,0)</f>
        <v>0</v>
      </c>
      <c r="E15" s="175">
        <f>'Příloha smlouvy'!H14</f>
        <v>0</v>
      </c>
      <c r="F15" s="176">
        <f t="shared" si="0"/>
        <v>0</v>
      </c>
    </row>
    <row r="16" spans="2:17" ht="18" customHeight="1" thickBot="1" x14ac:dyDescent="0.35">
      <c r="B16" s="177" t="s">
        <v>11</v>
      </c>
      <c r="C16" s="178"/>
      <c r="D16" s="179">
        <f>SUM(D13:D15)</f>
        <v>0</v>
      </c>
      <c r="E16" s="175">
        <f>'Příloha smlouvy'!H15</f>
        <v>0</v>
      </c>
      <c r="F16" s="180">
        <f>SUM(F13:F15)</f>
        <v>0</v>
      </c>
      <c r="Q16" s="162" t="s">
        <v>349</v>
      </c>
    </row>
    <row r="17" spans="2:7" ht="18" customHeight="1" thickBot="1" x14ac:dyDescent="0.35">
      <c r="B17" s="394" t="s">
        <v>66</v>
      </c>
      <c r="C17" s="395"/>
      <c r="D17" s="396"/>
      <c r="E17" s="181">
        <f>IF(D16&gt;0,F17/D16,0)</f>
        <v>0</v>
      </c>
      <c r="F17" s="182">
        <f>'Příloha smlouvy'!G18/'Příloha smlouvy'!G3*Vyúčtování!E3</f>
        <v>0</v>
      </c>
    </row>
    <row r="18" spans="2:7" ht="18" customHeight="1" thickBot="1" x14ac:dyDescent="0.35">
      <c r="B18" s="394" t="s">
        <v>67</v>
      </c>
      <c r="C18" s="395"/>
      <c r="D18" s="396"/>
      <c r="E18" s="181">
        <f>IF(D16&gt;0,F18/D16,0)</f>
        <v>0</v>
      </c>
      <c r="F18" s="183">
        <f>SUM(F16:F17)</f>
        <v>0</v>
      </c>
    </row>
    <row r="19" spans="2:7" ht="18" customHeight="1" x14ac:dyDescent="0.3">
      <c r="B19" s="392" t="s">
        <v>77</v>
      </c>
      <c r="C19" s="412" t="s">
        <v>78</v>
      </c>
      <c r="D19" s="412"/>
      <c r="E19" s="412"/>
      <c r="F19" s="197">
        <v>0</v>
      </c>
    </row>
    <row r="20" spans="2:7" ht="18" customHeight="1" x14ac:dyDescent="0.3">
      <c r="B20" s="393"/>
      <c r="C20" s="413" t="s">
        <v>79</v>
      </c>
      <c r="D20" s="413"/>
      <c r="E20" s="413"/>
      <c r="F20" s="198">
        <v>0</v>
      </c>
    </row>
    <row r="21" spans="2:7" ht="18" customHeight="1" x14ac:dyDescent="0.3">
      <c r="B21" s="393"/>
      <c r="C21" s="413" t="s">
        <v>80</v>
      </c>
      <c r="D21" s="413"/>
      <c r="E21" s="413"/>
      <c r="F21" s="198">
        <v>0</v>
      </c>
    </row>
    <row r="22" spans="2:7" ht="18" customHeight="1" x14ac:dyDescent="0.3">
      <c r="B22" s="393"/>
      <c r="C22" s="413" t="s">
        <v>81</v>
      </c>
      <c r="D22" s="413"/>
      <c r="E22" s="413"/>
      <c r="F22" s="198">
        <v>0</v>
      </c>
    </row>
    <row r="23" spans="2:7" ht="18" customHeight="1" x14ac:dyDescent="0.3">
      <c r="B23" s="393"/>
      <c r="C23" s="413" t="s">
        <v>82</v>
      </c>
      <c r="D23" s="413"/>
      <c r="E23" s="413"/>
      <c r="F23" s="198">
        <v>0</v>
      </c>
    </row>
    <row r="24" spans="2:7" ht="15" thickBot="1" x14ac:dyDescent="0.35">
      <c r="B24" s="390" t="s">
        <v>289</v>
      </c>
      <c r="C24" s="391"/>
      <c r="D24" s="391"/>
      <c r="E24" s="391"/>
      <c r="F24" s="180">
        <f>SUM(F19:F23)</f>
        <v>0</v>
      </c>
    </row>
    <row r="25" spans="2:7" ht="15" customHeight="1" x14ac:dyDescent="0.3">
      <c r="B25" s="184" t="s">
        <v>68</v>
      </c>
      <c r="C25" s="172"/>
      <c r="D25" s="172"/>
      <c r="E25" s="185">
        <f>IF(D16&gt;0,F25/D16,0)</f>
        <v>0</v>
      </c>
      <c r="F25" s="199">
        <f>IF(F18&gt;0,'V.Kalkulace nabídky'!I12,0)</f>
        <v>0</v>
      </c>
      <c r="G25" s="161"/>
    </row>
    <row r="26" spans="2:7" ht="15" customHeight="1" x14ac:dyDescent="0.3">
      <c r="B26" s="186" t="s">
        <v>326</v>
      </c>
      <c r="C26" s="187"/>
      <c r="D26" s="187"/>
      <c r="E26" s="188"/>
      <c r="F26" s="200">
        <v>0</v>
      </c>
      <c r="G26" s="161"/>
    </row>
    <row r="27" spans="2:7" ht="15" thickBot="1" x14ac:dyDescent="0.35">
      <c r="B27" s="189" t="s">
        <v>69</v>
      </c>
      <c r="C27" s="190"/>
      <c r="D27" s="190"/>
      <c r="E27" s="191">
        <f>IF(D16&gt;0,F27/D16,0)</f>
        <v>0</v>
      </c>
      <c r="F27" s="201">
        <f>ROUND(F18*0.7,-3)</f>
        <v>0</v>
      </c>
      <c r="G27" s="161"/>
    </row>
    <row r="28" spans="2:7" ht="15" thickBot="1" x14ac:dyDescent="0.35">
      <c r="B28" s="192" t="s">
        <v>70</v>
      </c>
      <c r="C28" s="193"/>
      <c r="D28" s="193"/>
      <c r="E28" s="194"/>
      <c r="F28" s="182">
        <f>-(F27-(F18-F25-F26))</f>
        <v>0</v>
      </c>
      <c r="G28" s="161"/>
    </row>
    <row r="29" spans="2:7" x14ac:dyDescent="0.3">
      <c r="B29" s="414" t="s">
        <v>356</v>
      </c>
      <c r="C29" s="414"/>
      <c r="D29" s="414"/>
      <c r="E29" s="414"/>
      <c r="F29" s="414"/>
    </row>
    <row r="30" spans="2:7" x14ac:dyDescent="0.3">
      <c r="B30" s="415"/>
      <c r="C30" s="415"/>
      <c r="D30" s="415"/>
      <c r="E30" s="415"/>
      <c r="F30" s="415"/>
    </row>
    <row r="31" spans="2:7" x14ac:dyDescent="0.3">
      <c r="B31" s="161" t="s">
        <v>348</v>
      </c>
      <c r="C31" s="230">
        <v>43830</v>
      </c>
      <c r="D31" s="161"/>
      <c r="E31" s="161"/>
      <c r="F31" s="161"/>
      <c r="G31" s="161"/>
    </row>
    <row r="32" spans="2:7" x14ac:dyDescent="0.3">
      <c r="B32" s="161" t="s">
        <v>71</v>
      </c>
      <c r="C32" s="161"/>
      <c r="D32" s="161"/>
      <c r="E32" s="161"/>
      <c r="F32" s="161"/>
      <c r="G32" s="195"/>
    </row>
    <row r="33" spans="2:7" x14ac:dyDescent="0.3">
      <c r="B33" s="161"/>
      <c r="C33" s="161"/>
      <c r="D33" s="161"/>
      <c r="E33" s="161"/>
      <c r="F33" s="161"/>
    </row>
    <row r="34" spans="2:7" x14ac:dyDescent="0.3">
      <c r="B34" s="161" t="s">
        <v>40</v>
      </c>
      <c r="C34" s="170"/>
      <c r="D34" s="170"/>
      <c r="E34" s="170"/>
      <c r="F34" s="170"/>
      <c r="G34" s="196"/>
    </row>
    <row r="36" spans="2:7" ht="15.75" customHeight="1" x14ac:dyDescent="0.3">
      <c r="B36" s="161"/>
      <c r="C36" s="161"/>
      <c r="D36" s="161"/>
      <c r="E36" s="161"/>
      <c r="F36" s="161"/>
      <c r="G36" s="161"/>
    </row>
    <row r="37" spans="2:7" x14ac:dyDescent="0.3">
      <c r="B37" s="161"/>
      <c r="C37" s="161"/>
      <c r="D37" s="161"/>
      <c r="E37" s="161"/>
      <c r="F37" s="161"/>
      <c r="G37" s="161"/>
    </row>
  </sheetData>
  <sheetProtection algorithmName="SHA-512" hashValue="Ns0JFoulx+O4jXNKSvWu3HU1IDx3PMeJJnaelDiS0NZ2IdWBP7Tu3CkuEKYW/dJ+n3pUUQ1LTAcD6pZoSZFKDQ==" saltValue="kt5L0fkGHXrvBH1xGazmIA==" spinCount="100000" sheet="1" objects="1" scenarios="1"/>
  <mergeCells count="18">
    <mergeCell ref="B29:F30"/>
    <mergeCell ref="C23:E23"/>
    <mergeCell ref="C6:F6"/>
    <mergeCell ref="B24:E24"/>
    <mergeCell ref="B19:B23"/>
    <mergeCell ref="B18:D18"/>
    <mergeCell ref="B17:D17"/>
    <mergeCell ref="E9:F10"/>
    <mergeCell ref="F11:F12"/>
    <mergeCell ref="D11:D12"/>
    <mergeCell ref="E11:E12"/>
    <mergeCell ref="D9:D10"/>
    <mergeCell ref="B10:B12"/>
    <mergeCell ref="C10:C12"/>
    <mergeCell ref="C19:E19"/>
    <mergeCell ref="C20:E20"/>
    <mergeCell ref="C21:E21"/>
    <mergeCell ref="C22:E2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I. Uchazeč</vt:lpstr>
      <vt:lpstr>II.Cestující</vt:lpstr>
      <vt:lpstr>III.Délka spojů</vt:lpstr>
      <vt:lpstr>IV. Autobusy</vt:lpstr>
      <vt:lpstr>V.Kalkulace nabídky</vt:lpstr>
      <vt:lpstr>VI.Nabídka</vt:lpstr>
      <vt:lpstr>Příloha smlouvy</vt:lpstr>
      <vt:lpstr>Vyúčtování</vt:lpstr>
      <vt:lpstr>'Příloha smlouvy'!Oblast_tisku</vt:lpstr>
      <vt:lpstr>'V.Kalkulace nabídky'!Oblast_tisku</vt:lpstr>
      <vt:lpstr>Vyúčtování!Oblast_tisku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Daniel Jadrníček</cp:lastModifiedBy>
  <cp:lastPrinted>2018-08-13T17:33:08Z</cp:lastPrinted>
  <dcterms:created xsi:type="dcterms:W3CDTF">2014-03-29T16:38:28Z</dcterms:created>
  <dcterms:modified xsi:type="dcterms:W3CDTF">2018-08-13T19:09:42Z</dcterms:modified>
</cp:coreProperties>
</file>